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ECM-3\Documents\My Received Files\Stats\"/>
    </mc:Choice>
  </mc:AlternateContent>
  <bookViews>
    <workbookView xWindow="0" yWindow="0" windowWidth="14820" windowHeight="7260" firstSheet="1" activeTab="6" xr2:uid="{00000000-000D-0000-FFFF-FFFF00000000}"/>
  </bookViews>
  <sheets>
    <sheet name="Volume Outstd." sheetId="1" r:id="rId1"/>
    <sheet name="Volume New" sheetId="2" r:id="rId2"/>
    <sheet name="Nbr Outstanding" sheetId="4" r:id="rId3"/>
    <sheet name="Nbr New" sheetId="3" r:id="rId4"/>
    <sheet name="Total SME benef." sheetId="5" r:id="rId5"/>
    <sheet name="New SME benef." sheetId="6" r:id="rId6"/>
    <sheet name="Counter-Guarantees" sheetId="8" r:id="rId7"/>
  </sheets>
  <calcPr calcId="171027"/>
  <fileRecoveryPr autoRecover="0"/>
</workbook>
</file>

<file path=xl/calcChain.xml><?xml version="1.0" encoding="utf-8"?>
<calcChain xmlns="http://schemas.openxmlformats.org/spreadsheetml/2006/main">
  <c r="K10" i="6" l="1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6" i="6"/>
  <c r="K27" i="6"/>
  <c r="K28" i="6"/>
  <c r="K29" i="6"/>
  <c r="K30" i="6"/>
  <c r="K31" i="6"/>
  <c r="K32" i="6"/>
  <c r="K33" i="6"/>
  <c r="K34" i="6"/>
  <c r="K35" i="6"/>
  <c r="K37" i="6"/>
  <c r="K38" i="6"/>
  <c r="K39" i="6"/>
  <c r="K41" i="6"/>
  <c r="K43" i="6"/>
  <c r="K45" i="6"/>
  <c r="K47" i="6"/>
  <c r="K48" i="6"/>
  <c r="K8" i="6"/>
  <c r="K7" i="6"/>
  <c r="K6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6" i="6"/>
  <c r="I27" i="6"/>
  <c r="I28" i="6"/>
  <c r="I29" i="6"/>
  <c r="I30" i="6"/>
  <c r="I31" i="6"/>
  <c r="I32" i="6"/>
  <c r="I33" i="6"/>
  <c r="I35" i="6"/>
  <c r="I37" i="6"/>
  <c r="I39" i="6"/>
  <c r="I41" i="6"/>
  <c r="I42" i="6"/>
  <c r="I43" i="6"/>
  <c r="I45" i="6"/>
  <c r="I47" i="6"/>
  <c r="I48" i="6"/>
  <c r="I8" i="6"/>
  <c r="I7" i="6"/>
  <c r="I6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6" i="6"/>
  <c r="G27" i="6"/>
  <c r="G28" i="6"/>
  <c r="G29" i="6"/>
  <c r="G30" i="6"/>
  <c r="G31" i="6"/>
  <c r="G32" i="6"/>
  <c r="G33" i="6"/>
  <c r="G35" i="6"/>
  <c r="G37" i="6"/>
  <c r="G39" i="6"/>
  <c r="G41" i="6"/>
  <c r="G42" i="6"/>
  <c r="G43" i="6"/>
  <c r="G44" i="6"/>
  <c r="G45" i="6"/>
  <c r="G47" i="6"/>
  <c r="G48" i="6"/>
  <c r="G49" i="6"/>
  <c r="G8" i="6"/>
  <c r="G7" i="6"/>
  <c r="G6" i="6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5" i="5"/>
  <c r="K26" i="5"/>
  <c r="K27" i="5"/>
  <c r="K28" i="5"/>
  <c r="K29" i="5"/>
  <c r="K30" i="5"/>
  <c r="K31" i="5"/>
  <c r="K32" i="5"/>
  <c r="K34" i="5"/>
  <c r="K36" i="5"/>
  <c r="K37" i="5"/>
  <c r="K38" i="5"/>
  <c r="K39" i="5"/>
  <c r="K40" i="5"/>
  <c r="K41" i="5"/>
  <c r="K42" i="5"/>
  <c r="K44" i="5"/>
  <c r="K46" i="5"/>
  <c r="K47" i="5"/>
  <c r="K7" i="5"/>
  <c r="K6" i="5"/>
  <c r="K5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5" i="5"/>
  <c r="I26" i="5"/>
  <c r="I27" i="5"/>
  <c r="I28" i="5"/>
  <c r="I29" i="5"/>
  <c r="I30" i="5"/>
  <c r="I31" i="5"/>
  <c r="I32" i="5"/>
  <c r="I34" i="5"/>
  <c r="I36" i="5"/>
  <c r="I38" i="5"/>
  <c r="I39" i="5"/>
  <c r="I40" i="5"/>
  <c r="I41" i="5"/>
  <c r="I42" i="5"/>
  <c r="I44" i="5"/>
  <c r="I46" i="5"/>
  <c r="I47" i="5"/>
  <c r="I7" i="5"/>
  <c r="I6" i="5"/>
  <c r="I5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5" i="5"/>
  <c r="G26" i="5"/>
  <c r="G27" i="5"/>
  <c r="G28" i="5"/>
  <c r="G29" i="5"/>
  <c r="G30" i="5"/>
  <c r="G31" i="5"/>
  <c r="G32" i="5"/>
  <c r="G34" i="5"/>
  <c r="G36" i="5"/>
  <c r="G38" i="5"/>
  <c r="G39" i="5"/>
  <c r="G40" i="5"/>
  <c r="G41" i="5"/>
  <c r="G42" i="5"/>
  <c r="G43" i="5"/>
  <c r="G44" i="5"/>
  <c r="G46" i="5"/>
  <c r="G47" i="5"/>
  <c r="G48" i="5"/>
  <c r="G7" i="5"/>
  <c r="G6" i="5"/>
  <c r="G5" i="5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5" i="3"/>
  <c r="K26" i="3"/>
  <c r="K27" i="3"/>
  <c r="K28" i="3"/>
  <c r="K29" i="3"/>
  <c r="K30" i="3"/>
  <c r="K31" i="3"/>
  <c r="K32" i="3"/>
  <c r="K33" i="3"/>
  <c r="K34" i="3"/>
  <c r="K36" i="3"/>
  <c r="K37" i="3"/>
  <c r="K38" i="3"/>
  <c r="K40" i="3"/>
  <c r="K42" i="3"/>
  <c r="K44" i="3"/>
  <c r="K46" i="3"/>
  <c r="K47" i="3"/>
  <c r="K48" i="3"/>
  <c r="K7" i="3"/>
  <c r="K6" i="3"/>
  <c r="K5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5" i="3"/>
  <c r="I26" i="3"/>
  <c r="I27" i="3"/>
  <c r="I28" i="3"/>
  <c r="I29" i="3"/>
  <c r="I30" i="3"/>
  <c r="I31" i="3"/>
  <c r="I32" i="3"/>
  <c r="I34" i="3"/>
  <c r="I36" i="3"/>
  <c r="I38" i="3"/>
  <c r="I40" i="3"/>
  <c r="I41" i="3"/>
  <c r="I42" i="3"/>
  <c r="I44" i="3"/>
  <c r="I46" i="3"/>
  <c r="I47" i="3"/>
  <c r="I48" i="3"/>
  <c r="I7" i="3"/>
  <c r="I6" i="3"/>
  <c r="I5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5" i="3"/>
  <c r="G26" i="3"/>
  <c r="G27" i="3"/>
  <c r="G28" i="3"/>
  <c r="G29" i="3"/>
  <c r="G30" i="3"/>
  <c r="G31" i="3"/>
  <c r="G32" i="3"/>
  <c r="G34" i="3"/>
  <c r="G36" i="3"/>
  <c r="G38" i="3"/>
  <c r="G40" i="3"/>
  <c r="G41" i="3"/>
  <c r="G42" i="3"/>
  <c r="G43" i="3"/>
  <c r="G44" i="3"/>
  <c r="G46" i="3"/>
  <c r="G47" i="3"/>
  <c r="G7" i="3"/>
  <c r="G6" i="3"/>
  <c r="G5" i="3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5" i="4"/>
  <c r="K26" i="4"/>
  <c r="K27" i="4"/>
  <c r="K28" i="4"/>
  <c r="K29" i="4"/>
  <c r="K30" i="4"/>
  <c r="K31" i="4"/>
  <c r="K32" i="4"/>
  <c r="K34" i="4"/>
  <c r="K36" i="4"/>
  <c r="K37" i="4"/>
  <c r="K38" i="4"/>
  <c r="K40" i="4"/>
  <c r="K41" i="4"/>
  <c r="K42" i="4"/>
  <c r="K44" i="4"/>
  <c r="K46" i="4"/>
  <c r="K47" i="4"/>
  <c r="K7" i="4"/>
  <c r="K6" i="4"/>
  <c r="K5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5" i="4"/>
  <c r="I26" i="4"/>
  <c r="I27" i="4"/>
  <c r="I28" i="4"/>
  <c r="I29" i="4"/>
  <c r="I30" i="4"/>
  <c r="I31" i="4"/>
  <c r="I32" i="4"/>
  <c r="I34" i="4"/>
  <c r="I36" i="4"/>
  <c r="I37" i="4"/>
  <c r="I38" i="4"/>
  <c r="I40" i="4"/>
  <c r="I41" i="4"/>
  <c r="I42" i="4"/>
  <c r="I44" i="4"/>
  <c r="I46" i="4"/>
  <c r="I47" i="4"/>
  <c r="I48" i="4"/>
  <c r="I7" i="4"/>
  <c r="I6" i="4"/>
  <c r="I5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5" i="4"/>
  <c r="G26" i="4"/>
  <c r="G27" i="4"/>
  <c r="G28" i="4"/>
  <c r="G29" i="4"/>
  <c r="G30" i="4"/>
  <c r="G31" i="4"/>
  <c r="G32" i="4"/>
  <c r="G34" i="4"/>
  <c r="G36" i="4"/>
  <c r="G38" i="4"/>
  <c r="G40" i="4"/>
  <c r="G41" i="4"/>
  <c r="G42" i="4"/>
  <c r="G43" i="4"/>
  <c r="G44" i="4"/>
  <c r="G46" i="4"/>
  <c r="G47" i="4"/>
  <c r="G48" i="4"/>
  <c r="G7" i="4"/>
  <c r="G6" i="4"/>
  <c r="G5" i="4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K26" i="2"/>
  <c r="K27" i="2"/>
  <c r="K28" i="2"/>
  <c r="K29" i="2"/>
  <c r="K30" i="2"/>
  <c r="K31" i="2"/>
  <c r="K32" i="2"/>
  <c r="K33" i="2"/>
  <c r="K34" i="2"/>
  <c r="K36" i="2"/>
  <c r="K37" i="2"/>
  <c r="K38" i="2"/>
  <c r="K40" i="2"/>
  <c r="K42" i="2"/>
  <c r="K44" i="2"/>
  <c r="K46" i="2"/>
  <c r="K47" i="2"/>
  <c r="K48" i="2"/>
  <c r="K7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5" i="2"/>
  <c r="I26" i="2"/>
  <c r="I27" i="2"/>
  <c r="I28" i="2"/>
  <c r="I29" i="2"/>
  <c r="I30" i="2"/>
  <c r="I31" i="2"/>
  <c r="I32" i="2"/>
  <c r="I34" i="2"/>
  <c r="I36" i="2"/>
  <c r="I38" i="2"/>
  <c r="I40" i="2"/>
  <c r="I41" i="2"/>
  <c r="I42" i="2"/>
  <c r="I44" i="2"/>
  <c r="I46" i="2"/>
  <c r="I47" i="2"/>
  <c r="I48" i="2"/>
  <c r="I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5" i="2"/>
  <c r="G26" i="2"/>
  <c r="G27" i="2"/>
  <c r="G28" i="2"/>
  <c r="G29" i="2"/>
  <c r="G30" i="2"/>
  <c r="G31" i="2"/>
  <c r="G32" i="2"/>
  <c r="G34" i="2"/>
  <c r="G36" i="2"/>
  <c r="G38" i="2"/>
  <c r="G40" i="2"/>
  <c r="G41" i="2"/>
  <c r="G42" i="2"/>
  <c r="G43" i="2"/>
  <c r="G44" i="2"/>
  <c r="G46" i="2"/>
  <c r="G47" i="2"/>
  <c r="G48" i="2"/>
  <c r="G7" i="2"/>
  <c r="K6" i="2"/>
  <c r="K5" i="2"/>
  <c r="I6" i="2"/>
  <c r="G6" i="2"/>
  <c r="I5" i="2"/>
  <c r="G5" i="2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6" i="1"/>
  <c r="K37" i="1"/>
  <c r="K38" i="1"/>
  <c r="K40" i="1"/>
  <c r="K41" i="1"/>
  <c r="K42" i="1"/>
  <c r="K43" i="1"/>
  <c r="K44" i="1"/>
  <c r="K46" i="1"/>
  <c r="K47" i="1"/>
  <c r="K48" i="1"/>
  <c r="K7" i="1"/>
  <c r="K6" i="1"/>
  <c r="K5" i="1"/>
  <c r="G43" i="1"/>
  <c r="G46" i="1"/>
  <c r="G47" i="1"/>
  <c r="G4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5" i="1"/>
  <c r="I26" i="1"/>
  <c r="I27" i="1"/>
  <c r="I28" i="1"/>
  <c r="I29" i="1"/>
  <c r="I30" i="1"/>
  <c r="I31" i="1"/>
  <c r="I32" i="1"/>
  <c r="I34" i="1"/>
  <c r="I36" i="1"/>
  <c r="I38" i="1"/>
  <c r="I40" i="1"/>
  <c r="I41" i="1"/>
  <c r="I42" i="1"/>
  <c r="I43" i="1"/>
  <c r="I44" i="1"/>
  <c r="I46" i="1"/>
  <c r="I47" i="1"/>
  <c r="I48" i="1"/>
  <c r="I7" i="1"/>
  <c r="I6" i="1"/>
  <c r="I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5" i="1"/>
  <c r="G26" i="1"/>
  <c r="G27" i="1"/>
  <c r="G28" i="1"/>
  <c r="G29" i="1"/>
  <c r="G30" i="1"/>
  <c r="G31" i="1"/>
  <c r="G32" i="1"/>
  <c r="G34" i="1"/>
  <c r="G36" i="1"/>
  <c r="G38" i="1"/>
  <c r="G40" i="1"/>
  <c r="G41" i="1"/>
  <c r="G42" i="1"/>
  <c r="G7" i="1"/>
  <c r="G6" i="1"/>
  <c r="G5" i="1"/>
  <c r="F49" i="6" l="1"/>
  <c r="F50" i="6"/>
  <c r="F48" i="4"/>
  <c r="F48" i="1"/>
  <c r="F48" i="5"/>
  <c r="F48" i="2"/>
  <c r="F48" i="3"/>
  <c r="F49" i="5"/>
  <c r="F49" i="3"/>
  <c r="F49" i="4"/>
  <c r="F49" i="1"/>
  <c r="F49" i="2"/>
  <c r="Q9" i="8" l="1"/>
  <c r="Q10" i="8"/>
  <c r="Q11" i="8"/>
  <c r="Q14" i="8"/>
  <c r="Q15" i="8"/>
  <c r="Q16" i="8"/>
  <c r="Q18" i="8"/>
  <c r="Q6" i="8"/>
  <c r="Q7" i="8"/>
  <c r="Q24" i="4"/>
  <c r="Q24" i="5"/>
  <c r="M9" i="8"/>
  <c r="M10" i="8"/>
  <c r="M11" i="8"/>
  <c r="M14" i="8"/>
  <c r="M15" i="8"/>
  <c r="M16" i="8"/>
  <c r="M17" i="8"/>
  <c r="M18" i="8"/>
  <c r="M7" i="8"/>
  <c r="M6" i="8"/>
  <c r="G9" i="8"/>
  <c r="G10" i="8"/>
  <c r="G11" i="8"/>
  <c r="G14" i="8"/>
  <c r="G15" i="8"/>
  <c r="G16" i="8"/>
  <c r="G18" i="8"/>
  <c r="G7" i="8"/>
  <c r="G6" i="8"/>
  <c r="N18" i="8"/>
  <c r="O18" i="8"/>
  <c r="P18" i="8"/>
  <c r="O19" i="8" s="1"/>
  <c r="R18" i="8"/>
  <c r="S18" i="8"/>
  <c r="T18" i="8"/>
  <c r="S19" i="8"/>
  <c r="O20" i="8"/>
  <c r="S20" i="8"/>
  <c r="O22" i="8"/>
  <c r="S22" i="8"/>
  <c r="C18" i="8"/>
  <c r="C9" i="8"/>
  <c r="C10" i="8"/>
  <c r="C11" i="8"/>
  <c r="C14" i="8"/>
  <c r="C15" i="8"/>
  <c r="C16" i="8"/>
  <c r="C17" i="8"/>
  <c r="C7" i="8"/>
  <c r="C6" i="8"/>
  <c r="O42" i="6"/>
  <c r="O33" i="4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E5" i="1"/>
  <c r="D5" i="1" s="1"/>
  <c r="P31" i="1" l="1"/>
  <c r="O31" i="1" s="1"/>
  <c r="P27" i="1"/>
  <c r="O27" i="1" s="1"/>
  <c r="P18" i="1"/>
  <c r="O18" i="1" s="1"/>
  <c r="P38" i="1"/>
  <c r="O38" i="1" s="1"/>
  <c r="P19" i="1"/>
  <c r="O19" i="1" s="1"/>
  <c r="P15" i="1"/>
  <c r="O15" i="1" s="1"/>
  <c r="P13" i="1"/>
  <c r="O13" i="1" s="1"/>
  <c r="P43" i="1"/>
  <c r="O43" i="1" s="1"/>
  <c r="P9" i="1"/>
  <c r="O9" i="1" s="1"/>
  <c r="P6" i="1"/>
  <c r="O6" i="1" s="1"/>
  <c r="P46" i="1"/>
  <c r="O46" i="1" s="1"/>
  <c r="P34" i="1"/>
  <c r="O34" i="1" s="1"/>
  <c r="P30" i="1"/>
  <c r="O30" i="1" s="1"/>
  <c r="P28" i="1"/>
  <c r="O28" i="1" s="1"/>
  <c r="P29" i="1"/>
  <c r="O29" i="1" s="1"/>
  <c r="P21" i="1"/>
  <c r="O21" i="1" s="1"/>
  <c r="P17" i="1"/>
  <c r="O17" i="1" s="1"/>
  <c r="P20" i="1"/>
  <c r="O20" i="1" s="1"/>
  <c r="P44" i="1"/>
  <c r="O44" i="1" s="1"/>
  <c r="P26" i="1"/>
  <c r="O26" i="1" s="1"/>
  <c r="P16" i="1"/>
  <c r="O16" i="1" s="1"/>
  <c r="P14" i="1"/>
  <c r="O14" i="1" s="1"/>
  <c r="P7" i="1"/>
  <c r="O7" i="1" s="1"/>
  <c r="P47" i="1"/>
  <c r="O47" i="1" s="1"/>
  <c r="P42" i="1"/>
  <c r="O42" i="1" s="1"/>
  <c r="P40" i="1"/>
  <c r="O40" i="1" s="1"/>
  <c r="P36" i="1"/>
  <c r="O36" i="1" s="1"/>
  <c r="P12" i="1"/>
  <c r="O12" i="1" s="1"/>
  <c r="P10" i="1"/>
  <c r="O10" i="1" s="1"/>
  <c r="P5" i="1"/>
  <c r="O5" i="1" s="1"/>
  <c r="P41" i="1"/>
  <c r="O41" i="1" s="1"/>
  <c r="P32" i="1"/>
  <c r="O32" i="1" s="1"/>
  <c r="P25" i="1"/>
  <c r="O25" i="1" s="1"/>
  <c r="P22" i="1"/>
  <c r="O22" i="1" s="1"/>
  <c r="P11" i="1"/>
  <c r="O11" i="1" s="1"/>
  <c r="D18" i="8"/>
  <c r="H18" i="8" l="1"/>
  <c r="E8" i="6" l="1"/>
  <c r="D8" i="6" s="1"/>
  <c r="E10" i="6"/>
  <c r="D10" i="6" s="1"/>
  <c r="E11" i="6"/>
  <c r="D11" i="6" s="1"/>
  <c r="E12" i="6"/>
  <c r="D12" i="6" s="1"/>
  <c r="E13" i="6"/>
  <c r="D13" i="6" s="1"/>
  <c r="E14" i="6"/>
  <c r="D14" i="6" s="1"/>
  <c r="E15" i="6"/>
  <c r="D15" i="6" s="1"/>
  <c r="E16" i="6"/>
  <c r="D16" i="6" s="1"/>
  <c r="E17" i="6"/>
  <c r="D17" i="6" s="1"/>
  <c r="E18" i="6"/>
  <c r="D18" i="6" s="1"/>
  <c r="E19" i="6"/>
  <c r="D19" i="6" s="1"/>
  <c r="E20" i="6"/>
  <c r="D20" i="6" s="1"/>
  <c r="E21" i="6"/>
  <c r="D21" i="6" s="1"/>
  <c r="E22" i="6"/>
  <c r="D22" i="6" s="1"/>
  <c r="E23" i="6"/>
  <c r="D23" i="6" s="1"/>
  <c r="E26" i="6"/>
  <c r="D26" i="6" s="1"/>
  <c r="E27" i="6"/>
  <c r="D27" i="6" s="1"/>
  <c r="E28" i="6"/>
  <c r="D28" i="6" s="1"/>
  <c r="E29" i="6"/>
  <c r="D29" i="6" s="1"/>
  <c r="E30" i="6"/>
  <c r="D30" i="6" s="1"/>
  <c r="E31" i="6"/>
  <c r="D31" i="6" s="1"/>
  <c r="E32" i="6"/>
  <c r="D32" i="6" s="1"/>
  <c r="E33" i="6"/>
  <c r="D33" i="6" s="1"/>
  <c r="E35" i="6"/>
  <c r="D35" i="6" s="1"/>
  <c r="E37" i="6"/>
  <c r="D37" i="6" s="1"/>
  <c r="E39" i="6"/>
  <c r="D39" i="6" s="1"/>
  <c r="E40" i="6"/>
  <c r="D40" i="6" s="1"/>
  <c r="E41" i="6"/>
  <c r="D41" i="6" s="1"/>
  <c r="E42" i="6"/>
  <c r="D42" i="6" s="1"/>
  <c r="E43" i="6"/>
  <c r="D43" i="6" s="1"/>
  <c r="E44" i="6"/>
  <c r="D44" i="6" s="1"/>
  <c r="E45" i="6"/>
  <c r="D45" i="6" s="1"/>
  <c r="E47" i="6"/>
  <c r="D47" i="6" s="1"/>
  <c r="E48" i="6"/>
  <c r="D48" i="6" s="1"/>
  <c r="E7" i="6"/>
  <c r="D7" i="6" s="1"/>
  <c r="E6" i="6"/>
  <c r="D6" i="6" s="1"/>
  <c r="E7" i="5"/>
  <c r="D7" i="5" s="1"/>
  <c r="E9" i="5"/>
  <c r="D9" i="5" s="1"/>
  <c r="E10" i="5"/>
  <c r="D10" i="5" s="1"/>
  <c r="E11" i="5"/>
  <c r="D11" i="5" s="1"/>
  <c r="E12" i="5"/>
  <c r="D12" i="5" s="1"/>
  <c r="E13" i="5"/>
  <c r="D13" i="5" s="1"/>
  <c r="E14" i="5"/>
  <c r="D14" i="5" s="1"/>
  <c r="E15" i="5"/>
  <c r="D15" i="5" s="1"/>
  <c r="E16" i="5"/>
  <c r="D16" i="5" s="1"/>
  <c r="E17" i="5"/>
  <c r="D17" i="5" s="1"/>
  <c r="E18" i="5"/>
  <c r="D18" i="5" s="1"/>
  <c r="E19" i="5"/>
  <c r="D19" i="5" s="1"/>
  <c r="E20" i="5"/>
  <c r="D20" i="5" s="1"/>
  <c r="E21" i="5"/>
  <c r="D21" i="5" s="1"/>
  <c r="E22" i="5"/>
  <c r="D22" i="5" s="1"/>
  <c r="E25" i="5"/>
  <c r="D25" i="5" s="1"/>
  <c r="E26" i="5"/>
  <c r="D26" i="5" s="1"/>
  <c r="E27" i="5"/>
  <c r="D27" i="5" s="1"/>
  <c r="E28" i="5"/>
  <c r="D28" i="5" s="1"/>
  <c r="E29" i="5"/>
  <c r="D29" i="5" s="1"/>
  <c r="E30" i="5"/>
  <c r="D30" i="5" s="1"/>
  <c r="E31" i="5"/>
  <c r="D31" i="5" s="1"/>
  <c r="E32" i="5"/>
  <c r="D32" i="5" s="1"/>
  <c r="E34" i="5"/>
  <c r="D34" i="5" s="1"/>
  <c r="E36" i="5"/>
  <c r="D36" i="5" s="1"/>
  <c r="E38" i="5"/>
  <c r="D38" i="5" s="1"/>
  <c r="E39" i="5"/>
  <c r="D39" i="5" s="1"/>
  <c r="E40" i="5"/>
  <c r="D40" i="5" s="1"/>
  <c r="E41" i="5"/>
  <c r="D41" i="5" s="1"/>
  <c r="E42" i="5"/>
  <c r="D42" i="5" s="1"/>
  <c r="E43" i="5"/>
  <c r="D43" i="5" s="1"/>
  <c r="E44" i="5"/>
  <c r="D44" i="5" s="1"/>
  <c r="E46" i="5"/>
  <c r="D46" i="5" s="1"/>
  <c r="E47" i="5"/>
  <c r="D47" i="5" s="1"/>
  <c r="E6" i="5"/>
  <c r="D6" i="5" s="1"/>
  <c r="E5" i="5"/>
  <c r="D5" i="5" s="1"/>
  <c r="E7" i="3"/>
  <c r="D7" i="3" s="1"/>
  <c r="E9" i="3"/>
  <c r="D9" i="3" s="1"/>
  <c r="E10" i="3"/>
  <c r="D10" i="3" s="1"/>
  <c r="E11" i="3"/>
  <c r="D11" i="3" s="1"/>
  <c r="E12" i="3"/>
  <c r="D12" i="3" s="1"/>
  <c r="E13" i="3"/>
  <c r="D13" i="3" s="1"/>
  <c r="E14" i="3"/>
  <c r="D14" i="3" s="1"/>
  <c r="E15" i="3"/>
  <c r="D15" i="3" s="1"/>
  <c r="E16" i="3"/>
  <c r="D16" i="3" s="1"/>
  <c r="E17" i="3"/>
  <c r="D17" i="3" s="1"/>
  <c r="E18" i="3"/>
  <c r="D18" i="3" s="1"/>
  <c r="E19" i="3"/>
  <c r="D19" i="3" s="1"/>
  <c r="E20" i="3"/>
  <c r="D20" i="3" s="1"/>
  <c r="E21" i="3"/>
  <c r="D21" i="3" s="1"/>
  <c r="E22" i="3"/>
  <c r="D22" i="3" s="1"/>
  <c r="E25" i="3"/>
  <c r="D25" i="3" s="1"/>
  <c r="E26" i="3"/>
  <c r="D26" i="3" s="1"/>
  <c r="E27" i="3"/>
  <c r="D27" i="3" s="1"/>
  <c r="E28" i="3"/>
  <c r="D28" i="3" s="1"/>
  <c r="E29" i="3"/>
  <c r="D29" i="3" s="1"/>
  <c r="E30" i="3"/>
  <c r="D30" i="3" s="1"/>
  <c r="E31" i="3"/>
  <c r="D31" i="3" s="1"/>
  <c r="E32" i="3"/>
  <c r="D32" i="3" s="1"/>
  <c r="E34" i="3"/>
  <c r="D34" i="3" s="1"/>
  <c r="E36" i="3"/>
  <c r="D36" i="3" s="1"/>
  <c r="E38" i="3"/>
  <c r="D38" i="3" s="1"/>
  <c r="E40" i="3"/>
  <c r="D40" i="3" s="1"/>
  <c r="E41" i="3"/>
  <c r="D41" i="3" s="1"/>
  <c r="E42" i="3"/>
  <c r="D42" i="3" s="1"/>
  <c r="E43" i="3"/>
  <c r="D43" i="3" s="1"/>
  <c r="E44" i="3"/>
  <c r="D44" i="3" s="1"/>
  <c r="E46" i="3"/>
  <c r="D46" i="3" s="1"/>
  <c r="E47" i="3"/>
  <c r="D47" i="3" s="1"/>
  <c r="E6" i="3"/>
  <c r="D6" i="3" s="1"/>
  <c r="E5" i="3"/>
  <c r="D5" i="3" s="1"/>
  <c r="E7" i="4"/>
  <c r="D7" i="4" s="1"/>
  <c r="E9" i="4"/>
  <c r="D9" i="4" s="1"/>
  <c r="E10" i="4"/>
  <c r="D10" i="4" s="1"/>
  <c r="E11" i="4"/>
  <c r="D11" i="4" s="1"/>
  <c r="E12" i="4"/>
  <c r="D12" i="4" s="1"/>
  <c r="E13" i="4"/>
  <c r="D13" i="4" s="1"/>
  <c r="E14" i="4"/>
  <c r="D14" i="4" s="1"/>
  <c r="E15" i="4"/>
  <c r="D15" i="4" s="1"/>
  <c r="E16" i="4"/>
  <c r="D16" i="4" s="1"/>
  <c r="E17" i="4"/>
  <c r="D17" i="4" s="1"/>
  <c r="E18" i="4"/>
  <c r="D18" i="4" s="1"/>
  <c r="E19" i="4"/>
  <c r="D19" i="4" s="1"/>
  <c r="E20" i="4"/>
  <c r="D20" i="4" s="1"/>
  <c r="E21" i="4"/>
  <c r="D21" i="4" s="1"/>
  <c r="E22" i="4"/>
  <c r="D22" i="4" s="1"/>
  <c r="E25" i="4"/>
  <c r="D25" i="4" s="1"/>
  <c r="E26" i="4"/>
  <c r="D26" i="4" s="1"/>
  <c r="E27" i="4"/>
  <c r="D27" i="4" s="1"/>
  <c r="E28" i="4"/>
  <c r="D28" i="4" s="1"/>
  <c r="E29" i="4"/>
  <c r="D29" i="4" s="1"/>
  <c r="E30" i="4"/>
  <c r="D30" i="4" s="1"/>
  <c r="E31" i="4"/>
  <c r="D31" i="4" s="1"/>
  <c r="E32" i="4"/>
  <c r="D32" i="4" s="1"/>
  <c r="E34" i="4"/>
  <c r="D34" i="4" s="1"/>
  <c r="E36" i="4"/>
  <c r="D36" i="4" s="1"/>
  <c r="E38" i="4"/>
  <c r="D38" i="4" s="1"/>
  <c r="E40" i="4"/>
  <c r="D40" i="4" s="1"/>
  <c r="E41" i="4"/>
  <c r="D41" i="4" s="1"/>
  <c r="E42" i="4"/>
  <c r="D42" i="4" s="1"/>
  <c r="E43" i="4"/>
  <c r="D43" i="4" s="1"/>
  <c r="E44" i="4"/>
  <c r="D44" i="4" s="1"/>
  <c r="E46" i="4"/>
  <c r="D46" i="4" s="1"/>
  <c r="E47" i="4"/>
  <c r="D47" i="4" s="1"/>
  <c r="E6" i="4"/>
  <c r="D6" i="4" s="1"/>
  <c r="E5" i="4"/>
  <c r="D5" i="4" s="1"/>
  <c r="E7" i="2"/>
  <c r="D7" i="2" s="1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15" i="2"/>
  <c r="D15" i="2" s="1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5" i="2"/>
  <c r="D25" i="2" s="1"/>
  <c r="E26" i="2"/>
  <c r="D26" i="2" s="1"/>
  <c r="E27" i="2"/>
  <c r="D27" i="2" s="1"/>
  <c r="E28" i="2"/>
  <c r="D28" i="2" s="1"/>
  <c r="E29" i="2"/>
  <c r="D29" i="2" s="1"/>
  <c r="E30" i="2"/>
  <c r="D30" i="2" s="1"/>
  <c r="E31" i="2"/>
  <c r="D31" i="2" s="1"/>
  <c r="E32" i="2"/>
  <c r="D32" i="2" s="1"/>
  <c r="E34" i="2"/>
  <c r="D34" i="2" s="1"/>
  <c r="E36" i="2"/>
  <c r="D36" i="2" s="1"/>
  <c r="E38" i="2"/>
  <c r="D38" i="2" s="1"/>
  <c r="E40" i="2"/>
  <c r="D40" i="2" s="1"/>
  <c r="E41" i="2"/>
  <c r="D41" i="2" s="1"/>
  <c r="E42" i="2"/>
  <c r="D42" i="2" s="1"/>
  <c r="E43" i="2"/>
  <c r="D43" i="2" s="1"/>
  <c r="E44" i="2"/>
  <c r="D44" i="2" s="1"/>
  <c r="E46" i="2"/>
  <c r="D46" i="2" s="1"/>
  <c r="E47" i="2"/>
  <c r="D47" i="2" s="1"/>
  <c r="E6" i="2"/>
  <c r="D6" i="2" s="1"/>
  <c r="E5" i="2"/>
  <c r="D5" i="2" s="1"/>
  <c r="E7" i="1"/>
  <c r="D7" i="1" s="1"/>
  <c r="E9" i="1"/>
  <c r="D9" i="1" s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4" i="1"/>
  <c r="D34" i="1" s="1"/>
  <c r="E36" i="1"/>
  <c r="D36" i="1" s="1"/>
  <c r="E38" i="1"/>
  <c r="D38" i="1" s="1"/>
  <c r="E40" i="1"/>
  <c r="D40" i="1" s="1"/>
  <c r="E41" i="1"/>
  <c r="D41" i="1" s="1"/>
  <c r="E42" i="1"/>
  <c r="D42" i="1" s="1"/>
  <c r="E43" i="1"/>
  <c r="D43" i="1" s="1"/>
  <c r="E44" i="1"/>
  <c r="D44" i="1" s="1"/>
  <c r="E46" i="1"/>
  <c r="D46" i="1" s="1"/>
  <c r="E47" i="1"/>
  <c r="D47" i="1" s="1"/>
  <c r="E6" i="1"/>
  <c r="D6" i="1" s="1"/>
  <c r="M48" i="1"/>
  <c r="M48" i="2"/>
  <c r="R19" i="2" l="1"/>
  <c r="R15" i="3" l="1"/>
  <c r="Q22" i="2" l="1"/>
  <c r="Q21" i="2"/>
  <c r="Q20" i="2"/>
  <c r="Q19" i="2"/>
  <c r="P19" i="2" s="1"/>
  <c r="O19" i="2" l="1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40" i="4"/>
  <c r="R41" i="4"/>
  <c r="R42" i="4"/>
  <c r="R44" i="4"/>
  <c r="R45" i="4"/>
  <c r="R46" i="4"/>
  <c r="R47" i="4"/>
  <c r="R7" i="4"/>
  <c r="R6" i="4"/>
  <c r="R5" i="4"/>
  <c r="Q41" i="4"/>
  <c r="Q42" i="4"/>
  <c r="Q43" i="4"/>
  <c r="Q44" i="4"/>
  <c r="Q45" i="4"/>
  <c r="Q46" i="4"/>
  <c r="Q47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40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7" i="4"/>
  <c r="Q6" i="4"/>
  <c r="Q5" i="4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7" i="5"/>
  <c r="R6" i="5"/>
  <c r="R5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7" i="5"/>
  <c r="Q6" i="5"/>
  <c r="Q5" i="5"/>
  <c r="Q6" i="2"/>
  <c r="R20" i="2"/>
  <c r="P20" i="2" s="1"/>
  <c r="P26" i="5" l="1"/>
  <c r="O26" i="5" s="1"/>
  <c r="P41" i="5"/>
  <c r="O41" i="5" s="1"/>
  <c r="P41" i="4"/>
  <c r="O41" i="4" s="1"/>
  <c r="P26" i="4"/>
  <c r="O26" i="4" s="1"/>
  <c r="P25" i="4"/>
  <c r="O25" i="4" s="1"/>
  <c r="P19" i="5"/>
  <c r="O19" i="5" s="1"/>
  <c r="P19" i="4"/>
  <c r="O19" i="4" s="1"/>
  <c r="Q43" i="2"/>
  <c r="F18" i="8" l="1"/>
  <c r="J18" i="8"/>
  <c r="I18" i="8" l="1"/>
  <c r="E18" i="8"/>
  <c r="Q47" i="6"/>
  <c r="H49" i="6"/>
  <c r="E50" i="6" l="1"/>
  <c r="D49" i="6" s="1"/>
  <c r="E49" i="6"/>
  <c r="D50" i="6" s="1"/>
  <c r="I20" i="8"/>
  <c r="I22" i="8" s="1"/>
  <c r="I19" i="8"/>
  <c r="E20" i="8"/>
  <c r="E22" i="8" s="1"/>
  <c r="E19" i="8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6" i="6"/>
  <c r="Q27" i="6"/>
  <c r="Q28" i="6"/>
  <c r="Q29" i="6"/>
  <c r="Q30" i="6"/>
  <c r="Q31" i="6"/>
  <c r="Q32" i="6"/>
  <c r="Q33" i="6"/>
  <c r="Q34" i="6"/>
  <c r="Q35" i="6"/>
  <c r="Q37" i="6"/>
  <c r="Q38" i="6"/>
  <c r="Q39" i="6"/>
  <c r="Q40" i="6"/>
  <c r="Q41" i="6"/>
  <c r="Q42" i="6"/>
  <c r="Q43" i="6"/>
  <c r="Q44" i="6"/>
  <c r="Q45" i="6"/>
  <c r="Q48" i="6"/>
  <c r="Q8" i="6"/>
  <c r="Q7" i="6"/>
  <c r="Q6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6" i="6"/>
  <c r="R27" i="6"/>
  <c r="R28" i="6"/>
  <c r="R29" i="6"/>
  <c r="R30" i="6"/>
  <c r="R31" i="6"/>
  <c r="R32" i="6"/>
  <c r="R33" i="6"/>
  <c r="R34" i="6"/>
  <c r="R35" i="6"/>
  <c r="R37" i="6"/>
  <c r="R38" i="6"/>
  <c r="R39" i="6"/>
  <c r="R40" i="6"/>
  <c r="R41" i="6"/>
  <c r="R42" i="6"/>
  <c r="R43" i="6"/>
  <c r="R44" i="6"/>
  <c r="R45" i="6"/>
  <c r="R47" i="6"/>
  <c r="R48" i="6"/>
  <c r="R8" i="6"/>
  <c r="R7" i="6"/>
  <c r="R6" i="6"/>
  <c r="R19" i="3"/>
  <c r="Q5" i="3"/>
  <c r="H4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6" i="3"/>
  <c r="Q27" i="3"/>
  <c r="Q28" i="3"/>
  <c r="Q29" i="3"/>
  <c r="Q30" i="3"/>
  <c r="Q31" i="3"/>
  <c r="Q32" i="3"/>
  <c r="Q33" i="3"/>
  <c r="Q34" i="3"/>
  <c r="Q36" i="3"/>
  <c r="Q37" i="3"/>
  <c r="Q38" i="3"/>
  <c r="Q39" i="3"/>
  <c r="Q40" i="3"/>
  <c r="Q41" i="3"/>
  <c r="Q42" i="3"/>
  <c r="Q43" i="3"/>
  <c r="Q44" i="3"/>
  <c r="Q46" i="3"/>
  <c r="Q47" i="3"/>
  <c r="Q7" i="3"/>
  <c r="Q6" i="3"/>
  <c r="R9" i="3"/>
  <c r="R10" i="3"/>
  <c r="R11" i="3"/>
  <c r="R12" i="3"/>
  <c r="R13" i="3"/>
  <c r="R14" i="3"/>
  <c r="R16" i="3"/>
  <c r="R17" i="3"/>
  <c r="R18" i="3"/>
  <c r="R20" i="3"/>
  <c r="R21" i="3"/>
  <c r="R22" i="3"/>
  <c r="R25" i="3"/>
  <c r="P25" i="3" s="1"/>
  <c r="O25" i="3" s="1"/>
  <c r="R26" i="3"/>
  <c r="R27" i="3"/>
  <c r="R28" i="3"/>
  <c r="R29" i="3"/>
  <c r="R30" i="3"/>
  <c r="R31" i="3"/>
  <c r="R32" i="3"/>
  <c r="R33" i="3"/>
  <c r="R34" i="3"/>
  <c r="R36" i="3"/>
  <c r="R37" i="3"/>
  <c r="R38" i="3"/>
  <c r="R39" i="3"/>
  <c r="R40" i="3"/>
  <c r="R41" i="3"/>
  <c r="R42" i="3"/>
  <c r="R43" i="3"/>
  <c r="R44" i="3"/>
  <c r="R46" i="3"/>
  <c r="R47" i="3"/>
  <c r="R7" i="3"/>
  <c r="R6" i="3"/>
  <c r="R5" i="3"/>
  <c r="Q41" i="2"/>
  <c r="H48" i="2"/>
  <c r="Q32" i="2"/>
  <c r="Q29" i="2"/>
  <c r="Q25" i="2"/>
  <c r="Q16" i="2"/>
  <c r="Q12" i="2"/>
  <c r="Q10" i="2"/>
  <c r="Q11" i="2"/>
  <c r="Q13" i="2"/>
  <c r="Q14" i="2"/>
  <c r="Q15" i="2"/>
  <c r="Q17" i="2"/>
  <c r="Q18" i="2"/>
  <c r="Q26" i="2"/>
  <c r="Q27" i="2"/>
  <c r="Q28" i="2"/>
  <c r="Q30" i="2"/>
  <c r="Q31" i="2"/>
  <c r="Q34" i="2"/>
  <c r="Q36" i="2"/>
  <c r="Q38" i="2"/>
  <c r="Q40" i="2"/>
  <c r="Q42" i="2"/>
  <c r="P42" i="2" s="1"/>
  <c r="Q44" i="2"/>
  <c r="Q46" i="2"/>
  <c r="Q47" i="2"/>
  <c r="Q9" i="2"/>
  <c r="P9" i="2" s="1"/>
  <c r="Q7" i="2"/>
  <c r="Q5" i="2"/>
  <c r="R9" i="2"/>
  <c r="R10" i="2"/>
  <c r="R11" i="2"/>
  <c r="R12" i="2"/>
  <c r="R13" i="2"/>
  <c r="R14" i="2"/>
  <c r="R15" i="2"/>
  <c r="R16" i="2"/>
  <c r="R17" i="2"/>
  <c r="R18" i="2"/>
  <c r="R21" i="2"/>
  <c r="P21" i="2" s="1"/>
  <c r="R22" i="2"/>
  <c r="P22" i="2" s="1"/>
  <c r="R23" i="2"/>
  <c r="R25" i="2"/>
  <c r="R26" i="2"/>
  <c r="R27" i="2"/>
  <c r="R28" i="2"/>
  <c r="R29" i="2"/>
  <c r="R30" i="2"/>
  <c r="R31" i="2"/>
  <c r="R32" i="2"/>
  <c r="R33" i="2"/>
  <c r="R34" i="2"/>
  <c r="R36" i="2"/>
  <c r="R37" i="2"/>
  <c r="R38" i="2"/>
  <c r="R40" i="2"/>
  <c r="R41" i="2"/>
  <c r="R42" i="2"/>
  <c r="R44" i="2"/>
  <c r="R46" i="2"/>
  <c r="R47" i="2"/>
  <c r="R7" i="2"/>
  <c r="R6" i="2"/>
  <c r="P6" i="2" s="1"/>
  <c r="R5" i="2"/>
  <c r="P26" i="6" l="1"/>
  <c r="O26" i="6" s="1"/>
  <c r="P41" i="3"/>
  <c r="O41" i="3" s="1"/>
  <c r="E49" i="3"/>
  <c r="D48" i="3" s="1"/>
  <c r="E48" i="3"/>
  <c r="D49" i="3" s="1"/>
  <c r="P7" i="2"/>
  <c r="P44" i="2"/>
  <c r="P36" i="2"/>
  <c r="P28" i="2"/>
  <c r="P17" i="2"/>
  <c r="P25" i="2"/>
  <c r="O25" i="2" s="1"/>
  <c r="P41" i="2"/>
  <c r="O41" i="2" s="1"/>
  <c r="P27" i="2"/>
  <c r="P10" i="2"/>
  <c r="P47" i="2"/>
  <c r="P40" i="2"/>
  <c r="P31" i="2"/>
  <c r="P26" i="2"/>
  <c r="P14" i="2"/>
  <c r="P12" i="2"/>
  <c r="P32" i="2"/>
  <c r="P11" i="2"/>
  <c r="P34" i="2"/>
  <c r="P15" i="2"/>
  <c r="P29" i="2"/>
  <c r="P5" i="2"/>
  <c r="P46" i="2"/>
  <c r="P38" i="2"/>
  <c r="P30" i="2"/>
  <c r="P18" i="2"/>
  <c r="P13" i="2"/>
  <c r="P16" i="2"/>
  <c r="E49" i="2"/>
  <c r="D48" i="2" s="1"/>
  <c r="E48" i="2"/>
  <c r="D49" i="2" s="1"/>
  <c r="P20" i="6"/>
  <c r="O20" i="6" s="1"/>
  <c r="P19" i="3"/>
  <c r="O19" i="3" s="1"/>
  <c r="O26" i="2"/>
  <c r="R48" i="2"/>
  <c r="H48" i="5"/>
  <c r="H48" i="4"/>
  <c r="H48" i="1"/>
  <c r="E49" i="5" l="1"/>
  <c r="D48" i="5" s="1"/>
  <c r="E48" i="5"/>
  <c r="D49" i="5" s="1"/>
  <c r="E49" i="4"/>
  <c r="D48" i="4" s="1"/>
  <c r="E48" i="4"/>
  <c r="D49" i="4" s="1"/>
  <c r="E49" i="1"/>
  <c r="D48" i="1" s="1"/>
  <c r="E48" i="1"/>
  <c r="D49" i="1" s="1"/>
  <c r="P6" i="6"/>
  <c r="O6" i="6" s="1"/>
  <c r="P7" i="6"/>
  <c r="O7" i="6" s="1"/>
  <c r="P8" i="6"/>
  <c r="O8" i="6" s="1"/>
  <c r="P10" i="6"/>
  <c r="O10" i="6" s="1"/>
  <c r="P11" i="6"/>
  <c r="O11" i="6" s="1"/>
  <c r="P12" i="6"/>
  <c r="O12" i="6" s="1"/>
  <c r="P13" i="6"/>
  <c r="O13" i="6" s="1"/>
  <c r="P14" i="6"/>
  <c r="O14" i="6" s="1"/>
  <c r="P15" i="6"/>
  <c r="O15" i="6" s="1"/>
  <c r="P16" i="6"/>
  <c r="O16" i="6" s="1"/>
  <c r="P17" i="6"/>
  <c r="O17" i="6" s="1"/>
  <c r="P18" i="6"/>
  <c r="O18" i="6" s="1"/>
  <c r="P19" i="6"/>
  <c r="O19" i="6" s="1"/>
  <c r="P21" i="6"/>
  <c r="O21" i="6" s="1"/>
  <c r="P22" i="6"/>
  <c r="O22" i="6" s="1"/>
  <c r="P23" i="6"/>
  <c r="O23" i="6" s="1"/>
  <c r="P27" i="6"/>
  <c r="O27" i="6" s="1"/>
  <c r="P28" i="6"/>
  <c r="O28" i="6" s="1"/>
  <c r="P29" i="6"/>
  <c r="O29" i="6" s="1"/>
  <c r="P30" i="6"/>
  <c r="O30" i="6" s="1"/>
  <c r="P31" i="6"/>
  <c r="O31" i="6" s="1"/>
  <c r="P32" i="6"/>
  <c r="O32" i="6" s="1"/>
  <c r="P33" i="6"/>
  <c r="O33" i="6" s="1"/>
  <c r="P34" i="6"/>
  <c r="O34" i="6" s="1"/>
  <c r="P35" i="6"/>
  <c r="O35" i="6" s="1"/>
  <c r="P37" i="6"/>
  <c r="O37" i="6" s="1"/>
  <c r="P38" i="6"/>
  <c r="O38" i="6" s="1"/>
  <c r="P39" i="6"/>
  <c r="O39" i="6" s="1"/>
  <c r="P41" i="6"/>
  <c r="O41" i="6" s="1"/>
  <c r="P43" i="6"/>
  <c r="O43" i="6" s="1"/>
  <c r="P45" i="6"/>
  <c r="O45" i="6" s="1"/>
  <c r="P47" i="6"/>
  <c r="O47" i="6" s="1"/>
  <c r="P48" i="6"/>
  <c r="O48" i="6" s="1"/>
  <c r="J49" i="6"/>
  <c r="L49" i="6"/>
  <c r="M49" i="6"/>
  <c r="R49" i="6"/>
  <c r="I49" i="6" l="1"/>
  <c r="K49" i="6"/>
  <c r="Q49" i="6"/>
  <c r="P49" i="6" s="1"/>
  <c r="O49" i="6" s="1"/>
  <c r="M48" i="5" l="1"/>
  <c r="L48" i="5"/>
  <c r="J48" i="5"/>
  <c r="P47" i="5"/>
  <c r="O47" i="5" s="1"/>
  <c r="P46" i="5"/>
  <c r="O46" i="5" s="1"/>
  <c r="P44" i="5"/>
  <c r="O44" i="5" s="1"/>
  <c r="P42" i="5"/>
  <c r="O42" i="5" s="1"/>
  <c r="P40" i="5"/>
  <c r="O40" i="5" s="1"/>
  <c r="P39" i="5"/>
  <c r="O39" i="5" s="1"/>
  <c r="P38" i="5"/>
  <c r="O38" i="5" s="1"/>
  <c r="P36" i="5"/>
  <c r="O36" i="5" s="1"/>
  <c r="P34" i="5"/>
  <c r="O34" i="5" s="1"/>
  <c r="P32" i="5"/>
  <c r="O32" i="5" s="1"/>
  <c r="P31" i="5"/>
  <c r="O31" i="5" s="1"/>
  <c r="P30" i="5"/>
  <c r="O30" i="5" s="1"/>
  <c r="P29" i="5"/>
  <c r="O29" i="5" s="1"/>
  <c r="P28" i="5"/>
  <c r="O28" i="5" s="1"/>
  <c r="P27" i="5"/>
  <c r="O27" i="5" s="1"/>
  <c r="P25" i="5"/>
  <c r="O25" i="5" s="1"/>
  <c r="P22" i="5"/>
  <c r="O22" i="5" s="1"/>
  <c r="P21" i="5"/>
  <c r="O21" i="5" s="1"/>
  <c r="P20" i="5"/>
  <c r="O20" i="5" s="1"/>
  <c r="R48" i="5"/>
  <c r="P18" i="5"/>
  <c r="O18" i="5" s="1"/>
  <c r="P17" i="5"/>
  <c r="O17" i="5" s="1"/>
  <c r="P16" i="5"/>
  <c r="O16" i="5" s="1"/>
  <c r="P15" i="5"/>
  <c r="O15" i="5" s="1"/>
  <c r="P14" i="5"/>
  <c r="O14" i="5" s="1"/>
  <c r="P13" i="5"/>
  <c r="O13" i="5" s="1"/>
  <c r="P12" i="5"/>
  <c r="O12" i="5" s="1"/>
  <c r="P11" i="5"/>
  <c r="O11" i="5" s="1"/>
  <c r="P10" i="5"/>
  <c r="O10" i="5" s="1"/>
  <c r="P9" i="5"/>
  <c r="O9" i="5" s="1"/>
  <c r="P7" i="5"/>
  <c r="O7" i="5" s="1"/>
  <c r="P6" i="5"/>
  <c r="O6" i="5" s="1"/>
  <c r="Q48" i="5"/>
  <c r="P5" i="5"/>
  <c r="O5" i="5" s="1"/>
  <c r="R48" i="4"/>
  <c r="M48" i="4"/>
  <c r="K48" i="4" s="1"/>
  <c r="L48" i="4"/>
  <c r="J48" i="4"/>
  <c r="P47" i="4"/>
  <c r="O47" i="4" s="1"/>
  <c r="P46" i="4"/>
  <c r="O46" i="4" s="1"/>
  <c r="P44" i="4"/>
  <c r="O44" i="4" s="1"/>
  <c r="P42" i="4"/>
  <c r="O42" i="4" s="1"/>
  <c r="P40" i="4"/>
  <c r="O40" i="4" s="1"/>
  <c r="P38" i="4"/>
  <c r="O38" i="4" s="1"/>
  <c r="P36" i="4"/>
  <c r="O36" i="4" s="1"/>
  <c r="P34" i="4"/>
  <c r="O34" i="4" s="1"/>
  <c r="P32" i="4"/>
  <c r="O32" i="4" s="1"/>
  <c r="P31" i="4"/>
  <c r="O31" i="4" s="1"/>
  <c r="P30" i="4"/>
  <c r="O30" i="4" s="1"/>
  <c r="P29" i="4"/>
  <c r="O29" i="4" s="1"/>
  <c r="P28" i="4"/>
  <c r="O28" i="4" s="1"/>
  <c r="P27" i="4"/>
  <c r="O27" i="4" s="1"/>
  <c r="P22" i="4"/>
  <c r="O22" i="4" s="1"/>
  <c r="P21" i="4"/>
  <c r="O21" i="4" s="1"/>
  <c r="P20" i="4"/>
  <c r="O20" i="4" s="1"/>
  <c r="P18" i="4"/>
  <c r="O18" i="4" s="1"/>
  <c r="P17" i="4"/>
  <c r="O17" i="4" s="1"/>
  <c r="P16" i="4"/>
  <c r="O16" i="4" s="1"/>
  <c r="P15" i="4"/>
  <c r="O15" i="4" s="1"/>
  <c r="P14" i="4"/>
  <c r="O14" i="4" s="1"/>
  <c r="P13" i="4"/>
  <c r="O13" i="4" s="1"/>
  <c r="P12" i="4"/>
  <c r="O12" i="4" s="1"/>
  <c r="P11" i="4"/>
  <c r="O11" i="4" s="1"/>
  <c r="P10" i="4"/>
  <c r="O10" i="4" s="1"/>
  <c r="P9" i="4"/>
  <c r="O9" i="4" s="1"/>
  <c r="P7" i="4"/>
  <c r="O7" i="4" s="1"/>
  <c r="P6" i="4"/>
  <c r="O6" i="4" s="1"/>
  <c r="P5" i="4"/>
  <c r="O5" i="4" s="1"/>
  <c r="R48" i="3"/>
  <c r="M48" i="3"/>
  <c r="L48" i="3"/>
  <c r="J48" i="3"/>
  <c r="G48" i="3" s="1"/>
  <c r="P47" i="3"/>
  <c r="O47" i="3" s="1"/>
  <c r="P46" i="3"/>
  <c r="O46" i="3" s="1"/>
  <c r="P44" i="3"/>
  <c r="O44" i="3" s="1"/>
  <c r="P42" i="3"/>
  <c r="O42" i="3" s="1"/>
  <c r="P40" i="3"/>
  <c r="O40" i="3" s="1"/>
  <c r="P38" i="3"/>
  <c r="O38" i="3" s="1"/>
  <c r="P37" i="3"/>
  <c r="O37" i="3" s="1"/>
  <c r="P36" i="3"/>
  <c r="O36" i="3" s="1"/>
  <c r="P34" i="3"/>
  <c r="O34" i="3" s="1"/>
  <c r="P33" i="3"/>
  <c r="O33" i="3" s="1"/>
  <c r="P32" i="3"/>
  <c r="O32" i="3" s="1"/>
  <c r="P31" i="3"/>
  <c r="O31" i="3" s="1"/>
  <c r="P30" i="3"/>
  <c r="O30" i="3" s="1"/>
  <c r="P29" i="3"/>
  <c r="O29" i="3" s="1"/>
  <c r="P28" i="3"/>
  <c r="O28" i="3" s="1"/>
  <c r="P27" i="3"/>
  <c r="O27" i="3" s="1"/>
  <c r="P26" i="3"/>
  <c r="O26" i="3" s="1"/>
  <c r="P22" i="3"/>
  <c r="O22" i="3" s="1"/>
  <c r="P21" i="3"/>
  <c r="O21" i="3" s="1"/>
  <c r="P20" i="3"/>
  <c r="O20" i="3" s="1"/>
  <c r="P18" i="3"/>
  <c r="O18" i="3" s="1"/>
  <c r="P17" i="3"/>
  <c r="O17" i="3" s="1"/>
  <c r="P16" i="3"/>
  <c r="O16" i="3" s="1"/>
  <c r="P15" i="3"/>
  <c r="O15" i="3" s="1"/>
  <c r="P14" i="3"/>
  <c r="O14" i="3" s="1"/>
  <c r="P13" i="3"/>
  <c r="O13" i="3" s="1"/>
  <c r="P12" i="3"/>
  <c r="O12" i="3" s="1"/>
  <c r="P11" i="3"/>
  <c r="O11" i="3" s="1"/>
  <c r="P10" i="3"/>
  <c r="O10" i="3" s="1"/>
  <c r="P9" i="3"/>
  <c r="O9" i="3" s="1"/>
  <c r="P7" i="3"/>
  <c r="O7" i="3" s="1"/>
  <c r="P6" i="3"/>
  <c r="O6" i="3" s="1"/>
  <c r="Q48" i="3"/>
  <c r="P5" i="3"/>
  <c r="O5" i="3" s="1"/>
  <c r="L48" i="2"/>
  <c r="J48" i="2"/>
  <c r="O47" i="2"/>
  <c r="O46" i="2"/>
  <c r="O44" i="2"/>
  <c r="O42" i="2"/>
  <c r="O40" i="2"/>
  <c r="O38" i="2"/>
  <c r="O36" i="2"/>
  <c r="O34" i="2"/>
  <c r="O32" i="2"/>
  <c r="O31" i="2"/>
  <c r="O30" i="2"/>
  <c r="O29" i="2"/>
  <c r="O28" i="2"/>
  <c r="O27" i="2"/>
  <c r="O22" i="2"/>
  <c r="O21" i="2"/>
  <c r="O20" i="2"/>
  <c r="O18" i="2"/>
  <c r="O17" i="2"/>
  <c r="O16" i="2"/>
  <c r="O15" i="2"/>
  <c r="O14" i="2"/>
  <c r="O13" i="2"/>
  <c r="O12" i="2"/>
  <c r="O11" i="2"/>
  <c r="O10" i="2"/>
  <c r="O9" i="2"/>
  <c r="O7" i="2"/>
  <c r="O6" i="2"/>
  <c r="O5" i="2"/>
  <c r="K48" i="5" l="1"/>
  <c r="I48" i="5"/>
  <c r="P48" i="3"/>
  <c r="O48" i="3" s="1"/>
  <c r="P48" i="5"/>
  <c r="O48" i="5" s="1"/>
  <c r="Q48" i="4"/>
  <c r="P48" i="4" s="1"/>
  <c r="O48" i="4" s="1"/>
  <c r="Q48" i="2"/>
  <c r="P48" i="2" s="1"/>
  <c r="J48" i="1"/>
  <c r="O48" i="2" l="1"/>
  <c r="L48" i="1"/>
  <c r="R48" i="1" l="1"/>
  <c r="Q48" i="1"/>
  <c r="P48" i="1" l="1"/>
  <c r="O48" i="1" s="1"/>
</calcChain>
</file>

<file path=xl/sharedStrings.xml><?xml version="1.0" encoding="utf-8"?>
<sst xmlns="http://schemas.openxmlformats.org/spreadsheetml/2006/main" count="1209" uniqueCount="215">
  <si>
    <t>Variation in % over previous half year</t>
  </si>
  <si>
    <t>Fonds Bruxellois de Garantie</t>
  </si>
  <si>
    <t>VDB – Germany</t>
  </si>
  <si>
    <t xml:space="preserve">ETEAN – Greece </t>
  </si>
  <si>
    <t xml:space="preserve">Invega – Lithuania </t>
  </si>
  <si>
    <t xml:space="preserve">BGK – Poland </t>
  </si>
  <si>
    <t xml:space="preserve">SPGM – Portugal </t>
  </si>
  <si>
    <t xml:space="preserve">FRGC – Romania </t>
  </si>
  <si>
    <t xml:space="preserve">FNGCIMM – Romania </t>
  </si>
  <si>
    <t xml:space="preserve">SEF – Slovenia </t>
  </si>
  <si>
    <t xml:space="preserve">KGF – Turkey </t>
  </si>
  <si>
    <t>H1 2015</t>
  </si>
  <si>
    <t xml:space="preserve">SIAGI – France </t>
  </si>
  <si>
    <t xml:space="preserve">TESKOMB – Turkey </t>
  </si>
  <si>
    <t xml:space="preserve">SGR CESGAR – Spain </t>
  </si>
  <si>
    <t>Variation in % over previous total year</t>
  </si>
  <si>
    <t>Variation in % 
over previous 
total year</t>
  </si>
  <si>
    <t>MVA - Hungary</t>
  </si>
  <si>
    <t>FRG-Counter - Romania</t>
  </si>
  <si>
    <r>
      <rPr>
        <b/>
        <sz val="16"/>
        <color theme="1"/>
        <rFont val="Calibri"/>
        <family val="2"/>
        <scheme val="minor"/>
      </rPr>
      <t>aecm</t>
    </r>
    <r>
      <rPr>
        <b/>
        <sz val="12"/>
        <color theme="1"/>
        <rFont val="Calibri"/>
        <family val="2"/>
        <scheme val="minor"/>
      </rPr>
      <t xml:space="preserve"> TOTAL</t>
    </r>
  </si>
  <si>
    <t>new member</t>
  </si>
  <si>
    <t>n/a</t>
  </si>
  <si>
    <t>Slo Reg Dev - Slovenia</t>
  </si>
  <si>
    <t>H2 2015</t>
  </si>
  <si>
    <t>Variation in % over previous 
half year</t>
  </si>
  <si>
    <t>H1 2016</t>
  </si>
  <si>
    <t xml:space="preserve">The Netherlands Enterprise Agency </t>
  </si>
  <si>
    <t>H2 2016</t>
  </si>
  <si>
    <t>-</t>
  </si>
  <si>
    <t>Change over previous year (2015)</t>
  </si>
  <si>
    <t>Number of newly granted 
counter-guarantees per 
30/06/2016 
(in units)</t>
  </si>
  <si>
    <t>Number of newly granted 
counter-guarantees per 
31/12/2016 
(in units)</t>
  </si>
  <si>
    <t xml:space="preserve">Total number of counter-guarantees
in portfolio
per 
30/06/2016 
(in units) </t>
  </si>
  <si>
    <t xml:space="preserve">Total number of counter-guarantees
in portfolio 
per 
31/12/2016 
(in units) </t>
  </si>
  <si>
    <t>FSECA - Russia</t>
  </si>
  <si>
    <t>aecm TOTAL H1/H2 2016</t>
  </si>
  <si>
    <t>aecm TOTAL H1/H2 2015</t>
  </si>
  <si>
    <t>H1 2017</t>
  </si>
  <si>
    <t xml:space="preserve">Total number of counter-guarantees
in portfolio
per 
30/06/2017 
(in units) </t>
  </si>
  <si>
    <t>Number of newly granted 
counter-guarantees per 
30/06/2017 
(in units)</t>
  </si>
  <si>
    <t>Trend over the previous half year</t>
  </si>
  <si>
    <t>Trend over the previous year</t>
  </si>
  <si>
    <t>Variation in % over previous 
total year</t>
  </si>
  <si>
    <t>Volume of outstanding guarantees in portfolio as of 31/12/2016</t>
  </si>
  <si>
    <t>Volume of outstanding guarantees in portfolio as of 31/12/2015</t>
  </si>
  <si>
    <t>Volume of new guarantees granted from 01/01/2017 
-
30/06/2017</t>
  </si>
  <si>
    <t>Volume of new guarantees granted from 01/01/2016
- 
30/06/2016</t>
  </si>
  <si>
    <t>Volume of new guarantees granted from
01/07/2015
- 
31/12/2015</t>
  </si>
  <si>
    <t>Volume of new guarantees granted from 01/01/2015 
- 
30/06/2015</t>
  </si>
  <si>
    <t>Total Volume of new guarantees granted from 01/01/2016
-
31/12/2016</t>
  </si>
  <si>
    <t>Total Volume of new guarantees granted from 01/01/2015
-
31/12/2015</t>
  </si>
  <si>
    <t>Volume of new guarantees granted from 01/07/2016 
- 
31/12/2016</t>
  </si>
  <si>
    <t>only co- guarantees</t>
  </si>
  <si>
    <t>only co-guar.</t>
  </si>
  <si>
    <t>Total Number of outstanding  guarantees in portfolio 
as of
30/06/2017</t>
  </si>
  <si>
    <t>Total Number of outstanding  guarantees in portfolio 
as of 31/12/2016</t>
  </si>
  <si>
    <t>Total Number of outstanding  guarantees in portfolio 
as of 30/06/2016</t>
  </si>
  <si>
    <t>Total Number of outstanding  guarantees in portfolio 
as of 31/12/2015</t>
  </si>
  <si>
    <t>Total Number of outstanding  guarantees in portfolio 
as of 30/06/2015</t>
  </si>
  <si>
    <t>The Netherlands Enterprise Agency</t>
  </si>
  <si>
    <t>Total number of SME beneficiaries in portfolio as of 30/06/2017</t>
  </si>
  <si>
    <t>Total number of SME beneficiaries in portfolio as of 31/12/2016</t>
  </si>
  <si>
    <t>Total number of SME beneficiaries in portfolio as of 30/06/2016</t>
  </si>
  <si>
    <t>Total number of SME beneficiaries in portfolio as of 31/12/2015</t>
  </si>
  <si>
    <t>Total number of SME beneficiaries in portfolio as of 30/06/2015</t>
  </si>
  <si>
    <t>Total number of SME beneficiaries in portfolio as of  31/12/2016</t>
  </si>
  <si>
    <t>Total number of SME beneficiaries in portfolio as of  31/12/2015</t>
  </si>
  <si>
    <t>Volume of outstanding guarantees in portfolio 
as of 30/06/2017</t>
  </si>
  <si>
    <t>Volume of outstanding guarantees in portfolio 
as of 31/12/2016</t>
  </si>
  <si>
    <t>Volume of outstanding guarantees in portfolio 
as of 30/06/2016</t>
  </si>
  <si>
    <t>Volume of outstanding guarantees in portfolio 
as of 31/12/2015</t>
  </si>
  <si>
    <t>Volume of outstanding guarantees in portfolio 
as of 30/06/2015</t>
  </si>
  <si>
    <t>Number of new guarantees granted from                                                           
01/01/2017 
- 
30/06/2017</t>
  </si>
  <si>
    <t>Number of new guarantees granted from                         01/07/2016 
- 
31/12/2016</t>
  </si>
  <si>
    <t>Number of new guarantees granted from                         
01/01/2016 
- 
30/06/2016</t>
  </si>
  <si>
    <t>Number of new guarantees granted from
01/07/2015 
- 
31/12/2015</t>
  </si>
  <si>
    <t>Number of new guarantees granted from
01/01/2015 
- 
30/06/2015</t>
  </si>
  <si>
    <t>Number of new guarantees granted from
01/01/2016 
- 
31/12/2016</t>
  </si>
  <si>
    <t>Number of new guarantees granted from
01/01/2015 
- 
31/12/2015</t>
  </si>
  <si>
    <t>Number of new SMEs                                                   from 
31/12/2016 
- 
30/06/2017</t>
  </si>
  <si>
    <t>Number of new SMEs                                                  from 01/07/2016 
- 
31/12/2016</t>
  </si>
  <si>
    <t>Number of new SMEs                                                  from
31/12/2015 
- 
30/06/2016</t>
  </si>
  <si>
    <t>Number of new SMEs                                                  from
01/07/2015 
- 
31/12/2015</t>
  </si>
  <si>
    <t>Number of new SMEs                                                  from
31/12/2014 
- 
30/06/2015</t>
  </si>
  <si>
    <t>Number of new SMEs from
31/12/2015
-
31/12/2016</t>
  </si>
  <si>
    <t>Number of new SMEs from
31/12/2014
-
31/12/2015</t>
  </si>
  <si>
    <t xml:space="preserve">Volume of newly granted
counter-guarantees per 
31/12/2016
 (in €‘000) </t>
  </si>
  <si>
    <t xml:space="preserve">Volume of newly granted
counter-guarantees per
30/06/2017 
(in €‘000) </t>
  </si>
  <si>
    <t xml:space="preserve">Volume of newly granted
counter-guarantees per
30/06/2016 
(in €‘000) </t>
  </si>
  <si>
    <t>Total volume of counter-guarantees
in portfolio 
per 
30/06/2016
(in €'000)</t>
  </si>
  <si>
    <t>Total volume of counter-guarantees
in portfolio 
per 
31/12/2016
(in €'000)</t>
  </si>
  <si>
    <t>Total volume of counter-guarantees
in portfolio 
per 
30/06/2017
(in €'000)</t>
  </si>
  <si>
    <t xml:space="preserve">SOWALFIN – Belgium  </t>
  </si>
  <si>
    <t>only co- guarantee</t>
  </si>
  <si>
    <t>Change over previous half-year ( H2/2016)</t>
  </si>
  <si>
    <t>GF VOJVODINA - Serbia</t>
  </si>
  <si>
    <r>
      <rPr>
        <b/>
        <sz val="16"/>
        <color theme="1"/>
        <rFont val="Calibri"/>
        <family val="2"/>
        <scheme val="minor"/>
      </rPr>
      <t>aecm</t>
    </r>
    <r>
      <rPr>
        <b/>
        <sz val="12"/>
        <color theme="1"/>
        <rFont val="Calibri"/>
        <family val="2"/>
        <scheme val="minor"/>
      </rPr>
      <t xml:space="preserve"> TOTAL (excl. KGF - value)</t>
    </r>
  </si>
  <si>
    <r>
      <rPr>
        <b/>
        <sz val="16"/>
        <color theme="1"/>
        <rFont val="Calibri"/>
        <family val="2"/>
        <scheme val="minor"/>
      </rPr>
      <t>aecm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TOTAL</t>
    </r>
  </si>
  <si>
    <t>Austria</t>
  </si>
  <si>
    <t>Country</t>
  </si>
  <si>
    <t>Name of the organisation</t>
  </si>
  <si>
    <t>Belgium</t>
  </si>
  <si>
    <t>Bosnia and Herzegovina</t>
  </si>
  <si>
    <t>Bulgaria</t>
  </si>
  <si>
    <t>Croatia</t>
  </si>
  <si>
    <t>Czech Republic</t>
  </si>
  <si>
    <t>Estonia</t>
  </si>
  <si>
    <t>France</t>
  </si>
  <si>
    <t>Germany</t>
  </si>
  <si>
    <t>United Kingdom</t>
  </si>
  <si>
    <t>Greece</t>
  </si>
  <si>
    <t>Hungary</t>
  </si>
  <si>
    <t>Italy</t>
  </si>
  <si>
    <t>Latvia</t>
  </si>
  <si>
    <t>Luxembourg</t>
  </si>
  <si>
    <t>Poland</t>
  </si>
  <si>
    <t>Portugal</t>
  </si>
  <si>
    <t>Romania</t>
  </si>
  <si>
    <t>Lithuania</t>
  </si>
  <si>
    <t>The Netherlands</t>
  </si>
  <si>
    <t>Ireland</t>
  </si>
  <si>
    <t>Russia</t>
  </si>
  <si>
    <t>Spain</t>
  </si>
  <si>
    <t>Serbia</t>
  </si>
  <si>
    <t>Slovenia</t>
  </si>
  <si>
    <t>Turkey</t>
  </si>
  <si>
    <t>aecm TOTAL (excl. KGF - value)</t>
  </si>
  <si>
    <t>Name of the Organisation</t>
  </si>
  <si>
    <t>aws</t>
  </si>
  <si>
    <t>NÖBEG</t>
  </si>
  <si>
    <t>PMV</t>
  </si>
  <si>
    <t xml:space="preserve">Fonds Bruxellois </t>
  </si>
  <si>
    <t xml:space="preserve">SOWALFIN </t>
  </si>
  <si>
    <t>GF of Srpska</t>
  </si>
  <si>
    <t>NGF</t>
  </si>
  <si>
    <t>HAMAG-BICRO</t>
  </si>
  <si>
    <t>CMZRB</t>
  </si>
  <si>
    <t>KredEx</t>
  </si>
  <si>
    <t>SOCAMA</t>
  </si>
  <si>
    <t>SIAGI</t>
  </si>
  <si>
    <t>BpiFrance</t>
  </si>
  <si>
    <t>VDB</t>
  </si>
  <si>
    <t>BBB</t>
  </si>
  <si>
    <t xml:space="preserve">ETEAN </t>
  </si>
  <si>
    <t xml:space="preserve">Garantiqa </t>
  </si>
  <si>
    <t xml:space="preserve">AVHGA </t>
  </si>
  <si>
    <t xml:space="preserve">MVA </t>
  </si>
  <si>
    <t xml:space="preserve">SBCI </t>
  </si>
  <si>
    <t xml:space="preserve">Assoconfidi </t>
  </si>
  <si>
    <t xml:space="preserve">ISMEA </t>
  </si>
  <si>
    <t xml:space="preserve">LGA Altum </t>
  </si>
  <si>
    <t xml:space="preserve">Invega </t>
  </si>
  <si>
    <t xml:space="preserve">Garfondas </t>
  </si>
  <si>
    <t xml:space="preserve">MCAC </t>
  </si>
  <si>
    <t xml:space="preserve">BGK </t>
  </si>
  <si>
    <t xml:space="preserve">PARP </t>
  </si>
  <si>
    <t xml:space="preserve">SPGM </t>
  </si>
  <si>
    <t xml:space="preserve">IAPMEI </t>
  </si>
  <si>
    <t xml:space="preserve">FGCR </t>
  </si>
  <si>
    <t xml:space="preserve">FRGC </t>
  </si>
  <si>
    <t xml:space="preserve">FNGCIMM </t>
  </si>
  <si>
    <t xml:space="preserve">FRG-Counter </t>
  </si>
  <si>
    <t xml:space="preserve">FSECA </t>
  </si>
  <si>
    <t xml:space="preserve">SGR CESGAR </t>
  </si>
  <si>
    <t xml:space="preserve">RRA - GIZ </t>
  </si>
  <si>
    <t xml:space="preserve">SEF </t>
  </si>
  <si>
    <t>Slo Reg Dev</t>
  </si>
  <si>
    <t xml:space="preserve">TESKOMB </t>
  </si>
  <si>
    <t>KGF</t>
  </si>
  <si>
    <t>Name of Organisation</t>
  </si>
  <si>
    <t xml:space="preserve">NÖBEG </t>
  </si>
  <si>
    <t>Fonds Bruxellois</t>
  </si>
  <si>
    <t>SOWALFIN</t>
  </si>
  <si>
    <t xml:space="preserve">HAMAG-BICRO </t>
  </si>
  <si>
    <t xml:space="preserve">SOCAMA </t>
  </si>
  <si>
    <t>ETEAN</t>
  </si>
  <si>
    <t>Garantiqa</t>
  </si>
  <si>
    <t>AVHGA</t>
  </si>
  <si>
    <t>MVA</t>
  </si>
  <si>
    <t>SBCI</t>
  </si>
  <si>
    <t>Assoconfidi</t>
  </si>
  <si>
    <t>ISMEA</t>
  </si>
  <si>
    <t>LGA Altum</t>
  </si>
  <si>
    <t>Invega</t>
  </si>
  <si>
    <t>MCAC</t>
  </si>
  <si>
    <t>BGK</t>
  </si>
  <si>
    <t>PARP</t>
  </si>
  <si>
    <t>SPGM</t>
  </si>
  <si>
    <t>IAPMEI</t>
  </si>
  <si>
    <t>FGCR</t>
  </si>
  <si>
    <t>FRGC</t>
  </si>
  <si>
    <t>FNGCIMM</t>
  </si>
  <si>
    <t>FRG-Counter</t>
  </si>
  <si>
    <t>TESKOMB</t>
  </si>
  <si>
    <t>SEF</t>
  </si>
  <si>
    <t>SGR CESGAR</t>
  </si>
  <si>
    <t>GF VOJVODINA</t>
  </si>
  <si>
    <t>FSECA</t>
  </si>
  <si>
    <t>LGA Atum</t>
  </si>
  <si>
    <t>Garfondas</t>
  </si>
  <si>
    <t>GF AP VOJVODINA</t>
  </si>
  <si>
    <t xml:space="preserve">Slo Reg Dev </t>
  </si>
  <si>
    <t>RRA - GIZ</t>
  </si>
  <si>
    <t xml:space="preserve">GF AP VOJVODINA </t>
  </si>
  <si>
    <t>Trend over the previous total year</t>
  </si>
  <si>
    <t xml:space="preserve">Wallonian Network </t>
  </si>
  <si>
    <t>Table I : Comparison of outstanding volume of guarantees (in € '000)</t>
  </si>
  <si>
    <t>Table II : Comparison of the NEW guarantee volume (in € '000)</t>
  </si>
  <si>
    <t>Table III : Comparison of outstanding number of guarantees (in units)</t>
  </si>
  <si>
    <t>Table IV : Comparison of the NEW guarantee production (in units)</t>
  </si>
  <si>
    <t>Table VI : Comparison of the number of NEW SME beneficiaries  (in units)</t>
  </si>
  <si>
    <t>Table VII : Comparison of the VOLUME of counter-guarantee activity (€'000)</t>
  </si>
  <si>
    <t>Table VIII : Comparison of the NUMBER of counter-guarantee activity (units)</t>
  </si>
  <si>
    <t>Table V : Comparison of outstanding number of SME - beneficiaries (in units)</t>
  </si>
  <si>
    <t>aecm TOTAL (excl. KGF-value)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</si>
</sst>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.00\ _z_ł_-;\-* #,##0.00\ _z_ł_-;_-* &quot;-&quot;??\ _z_ł_-;_-@_-"/>
    <numFmt numFmtId="166" formatCode="[$-809]General"/>
    <numFmt numFmtId="167" formatCode="[$-809]0%"/>
    <numFmt numFmtId="168" formatCode="&quot; &quot;#,##0.00&quot; € &quot;;&quot;-&quot;#,##0.00&quot; € &quot;;&quot; -&quot;#&quot; € &quot;;&quot; &quot;@&quot; &quot;"/>
    <numFmt numFmtId="169" formatCode="_-* #,##0.00\ _k_n_-;\-* #,##0.00\ _k_n_-;_-* &quot;-&quot;??\ _k_n_-;_-@_-"/>
    <numFmt numFmtId="170" formatCode="[$€-2]\ #,##0"/>
    <numFmt numFmtId="171" formatCode="0.0%"/>
    <numFmt numFmtId="172" formatCode="m/d/yyyy\ h:mm:ss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thin">
        <color rgb="FFB2B2B2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rgb="FFB2B2B2"/>
      </bottom>
      <diagonal/>
    </border>
    <border>
      <left style="double">
        <color indexed="64"/>
      </left>
      <right/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thin">
        <color rgb="FFB2B2B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5" borderId="3" applyNumberFormat="0" applyFont="0" applyAlignment="0" applyProtection="0"/>
    <xf numFmtId="0" fontId="9" fillId="0" borderId="0"/>
    <xf numFmtId="0" fontId="1" fillId="0" borderId="0"/>
    <xf numFmtId="0" fontId="11" fillId="0" borderId="0"/>
    <xf numFmtId="165" fontId="1" fillId="0" borderId="0" applyFont="0" applyFill="0" applyBorder="0" applyAlignment="0" applyProtection="0"/>
    <xf numFmtId="166" fontId="12" fillId="0" borderId="0"/>
    <xf numFmtId="167" fontId="12" fillId="0" borderId="0"/>
    <xf numFmtId="168" fontId="12" fillId="0" borderId="0"/>
    <xf numFmtId="0" fontId="13" fillId="0" borderId="0"/>
    <xf numFmtId="169" fontId="1" fillId="0" borderId="0" applyFont="0" applyFill="0" applyBorder="0" applyAlignment="0" applyProtection="0"/>
    <xf numFmtId="0" fontId="1" fillId="0" borderId="0"/>
    <xf numFmtId="0" fontId="13" fillId="0" borderId="0"/>
    <xf numFmtId="0" fontId="9" fillId="5" borderId="3" applyNumberFormat="0" applyFont="0" applyAlignment="0" applyProtection="0"/>
    <xf numFmtId="0" fontId="14" fillId="0" borderId="0"/>
    <xf numFmtId="0" fontId="14" fillId="5" borderId="3" applyNumberFormat="0" applyFont="0" applyAlignment="0" applyProtection="0"/>
    <xf numFmtId="0" fontId="1" fillId="0" borderId="0"/>
    <xf numFmtId="0" fontId="1" fillId="5" borderId="3" applyNumberFormat="0" applyFon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14" fillId="5" borderId="3" applyNumberFormat="0" applyFont="0" applyAlignment="0" applyProtection="0"/>
    <xf numFmtId="0" fontId="1" fillId="0" borderId="0"/>
    <xf numFmtId="0" fontId="1" fillId="0" borderId="0"/>
    <xf numFmtId="0" fontId="1" fillId="5" borderId="3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3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3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9" fillId="0" borderId="0"/>
    <xf numFmtId="0" fontId="9" fillId="5" borderId="3" applyNumberFormat="0" applyFont="0" applyAlignment="0" applyProtection="0"/>
    <xf numFmtId="0" fontId="9" fillId="0" borderId="0"/>
    <xf numFmtId="0" fontId="9" fillId="5" borderId="3" applyNumberFormat="0" applyFont="0" applyAlignment="0" applyProtection="0"/>
    <xf numFmtId="0" fontId="16" fillId="0" borderId="0"/>
    <xf numFmtId="0" fontId="11" fillId="0" borderId="0"/>
  </cellStyleXfs>
  <cellXfs count="318">
    <xf numFmtId="0" fontId="0" fillId="0" borderId="0" xfId="0"/>
    <xf numFmtId="0" fontId="2" fillId="0" borderId="0" xfId="0" applyFont="1"/>
    <xf numFmtId="49" fontId="0" fillId="0" borderId="0" xfId="0" applyNumberFormat="1"/>
    <xf numFmtId="3" fontId="0" fillId="0" borderId="0" xfId="0" applyNumberFormat="1"/>
    <xf numFmtId="10" fontId="10" fillId="4" borderId="22" xfId="2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0" fontId="4" fillId="4" borderId="5" xfId="2" applyNumberFormat="1" applyFont="1" applyBorder="1" applyAlignment="1">
      <alignment horizontal="center" vertical="center" wrapText="1"/>
    </xf>
    <xf numFmtId="3" fontId="4" fillId="9" borderId="5" xfId="2" applyNumberFormat="1" applyFont="1" applyFill="1" applyBorder="1" applyAlignment="1">
      <alignment horizontal="center" vertical="center" wrapText="1"/>
    </xf>
    <xf numFmtId="10" fontId="4" fillId="10" borderId="5" xfId="2" applyNumberFormat="1" applyFont="1" applyFill="1" applyBorder="1" applyAlignment="1">
      <alignment horizontal="center" vertical="center" wrapText="1"/>
    </xf>
    <xf numFmtId="0" fontId="20" fillId="9" borderId="5" xfId="2" applyNumberFormat="1" applyFont="1" applyFill="1" applyBorder="1" applyAlignment="1">
      <alignment horizontal="center" vertical="center" wrapText="1"/>
    </xf>
    <xf numFmtId="0" fontId="4" fillId="9" borderId="5" xfId="0" applyNumberFormat="1" applyFont="1" applyFill="1" applyBorder="1" applyAlignment="1">
      <alignment horizontal="center" vertical="center" wrapText="1"/>
    </xf>
    <xf numFmtId="0" fontId="4" fillId="3" borderId="21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72" fontId="20" fillId="12" borderId="5" xfId="4" applyNumberFormat="1" applyFont="1" applyFill="1" applyBorder="1" applyAlignment="1">
      <alignment horizontal="center" vertical="center" wrapText="1"/>
    </xf>
    <xf numFmtId="172" fontId="20" fillId="13" borderId="5" xfId="4" applyNumberFormat="1" applyFont="1" applyFill="1" applyBorder="1" applyAlignment="1">
      <alignment horizontal="center" vertical="center"/>
    </xf>
    <xf numFmtId="172" fontId="20" fillId="14" borderId="5" xfId="4" applyNumberFormat="1" applyFont="1" applyFill="1" applyBorder="1" applyAlignment="1">
      <alignment horizontal="center" vertical="center"/>
    </xf>
    <xf numFmtId="172" fontId="20" fillId="15" borderId="5" xfId="4" applyNumberFormat="1" applyFont="1" applyFill="1" applyBorder="1" applyAlignment="1">
      <alignment horizontal="center" vertical="center"/>
    </xf>
    <xf numFmtId="172" fontId="20" fillId="16" borderId="5" xfId="4" applyNumberFormat="1" applyFont="1" applyFill="1" applyBorder="1" applyAlignment="1">
      <alignment horizontal="center" vertical="center"/>
    </xf>
    <xf numFmtId="172" fontId="20" fillId="18" borderId="5" xfId="4" applyNumberFormat="1" applyFont="1" applyFill="1" applyBorder="1" applyAlignment="1">
      <alignment horizontal="center" vertical="center"/>
    </xf>
    <xf numFmtId="0" fontId="20" fillId="19" borderId="5" xfId="15" applyFont="1" applyFill="1" applyBorder="1" applyAlignment="1">
      <alignment horizontal="center" vertical="center"/>
    </xf>
    <xf numFmtId="172" fontId="20" fillId="20" borderId="5" xfId="4" applyNumberFormat="1" applyFont="1" applyFill="1" applyBorder="1" applyAlignment="1">
      <alignment horizontal="center"/>
    </xf>
    <xf numFmtId="172" fontId="22" fillId="22" borderId="5" xfId="4" applyNumberFormat="1" applyFont="1" applyFill="1" applyBorder="1" applyAlignment="1">
      <alignment horizontal="center" vertical="center"/>
    </xf>
    <xf numFmtId="172" fontId="22" fillId="19" borderId="5" xfId="4" applyNumberFormat="1" applyFont="1" applyFill="1" applyBorder="1" applyAlignment="1">
      <alignment horizontal="center" vertical="center"/>
    </xf>
    <xf numFmtId="172" fontId="22" fillId="10" borderId="5" xfId="4" applyNumberFormat="1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 vertical="center"/>
    </xf>
    <xf numFmtId="172" fontId="22" fillId="6" borderId="5" xfId="4" applyNumberFormat="1" applyFont="1" applyFill="1" applyBorder="1" applyAlignment="1">
      <alignment horizontal="center" vertical="center"/>
    </xf>
    <xf numFmtId="3" fontId="4" fillId="9" borderId="22" xfId="2" applyNumberFormat="1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10" fontId="20" fillId="3" borderId="6" xfId="0" applyNumberFormat="1" applyFont="1" applyFill="1" applyBorder="1" applyAlignment="1">
      <alignment horizontal="center" vertical="center" wrapText="1"/>
    </xf>
    <xf numFmtId="10" fontId="20" fillId="3" borderId="9" xfId="0" applyNumberFormat="1" applyFont="1" applyFill="1" applyBorder="1" applyAlignment="1">
      <alignment horizontal="center" vertical="center" wrapText="1"/>
    </xf>
    <xf numFmtId="10" fontId="20" fillId="3" borderId="12" xfId="0" applyNumberFormat="1" applyFont="1" applyFill="1" applyBorder="1" applyAlignment="1">
      <alignment horizontal="center" vertical="center" wrapText="1"/>
    </xf>
    <xf numFmtId="3" fontId="5" fillId="6" borderId="7" xfId="1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1" xfId="3" applyNumberFormat="1" applyFont="1" applyFill="1" applyBorder="1" applyAlignment="1">
      <alignment horizontal="center" vertical="center" wrapText="1"/>
    </xf>
    <xf numFmtId="3" fontId="5" fillId="6" borderId="13" xfId="0" applyNumberFormat="1" applyFont="1" applyFill="1" applyBorder="1" applyAlignment="1">
      <alignment horizontal="center" vertical="center" wrapText="1"/>
    </xf>
    <xf numFmtId="3" fontId="4" fillId="3" borderId="0" xfId="2" applyNumberFormat="1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wrapText="1"/>
    </xf>
    <xf numFmtId="0" fontId="8" fillId="7" borderId="33" xfId="0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9" borderId="22" xfId="2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10" fontId="10" fillId="4" borderId="5" xfId="2" applyNumberFormat="1" applyFont="1" applyBorder="1" applyAlignment="1">
      <alignment horizontal="center" vertical="center" wrapText="1"/>
    </xf>
    <xf numFmtId="10" fontId="4" fillId="9" borderId="5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43" xfId="0" applyNumberFormat="1" applyFont="1" applyFill="1" applyBorder="1" applyAlignment="1">
      <alignment horizontal="center" vertical="center" wrapText="1"/>
    </xf>
    <xf numFmtId="10" fontId="20" fillId="4" borderId="5" xfId="2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3" fontId="4" fillId="6" borderId="7" xfId="1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3" fontId="5" fillId="6" borderId="8" xfId="1" applyNumberFormat="1" applyFont="1" applyFill="1" applyBorder="1" applyAlignment="1">
      <alignment horizontal="center" vertical="center" wrapText="1"/>
    </xf>
    <xf numFmtId="3" fontId="5" fillId="6" borderId="1" xfId="1" applyNumberFormat="1" applyFont="1" applyFill="1" applyBorder="1" applyAlignment="1">
      <alignment horizontal="center" vertical="center" wrapText="1"/>
    </xf>
    <xf numFmtId="3" fontId="5" fillId="6" borderId="10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0" fontId="5" fillId="4" borderId="22" xfId="2" applyNumberFormat="1" applyFont="1" applyBorder="1" applyAlignment="1">
      <alignment horizontal="center" vertical="center" wrapText="1"/>
    </xf>
    <xf numFmtId="10" fontId="20" fillId="0" borderId="9" xfId="0" applyNumberFormat="1" applyFont="1" applyFill="1" applyBorder="1" applyAlignment="1">
      <alignment horizontal="center" vertical="center" wrapText="1"/>
    </xf>
    <xf numFmtId="10" fontId="2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0" fontId="20" fillId="3" borderId="13" xfId="2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3" fontId="5" fillId="6" borderId="14" xfId="0" applyNumberFormat="1" applyFont="1" applyFill="1" applyBorder="1" applyAlignment="1">
      <alignment horizontal="center" vertical="center" wrapText="1"/>
    </xf>
    <xf numFmtId="172" fontId="22" fillId="15" borderId="37" xfId="4" applyNumberFormat="1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172" fontId="22" fillId="11" borderId="37" xfId="4" applyNumberFormat="1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22" fillId="21" borderId="37" xfId="15" applyFont="1" applyFill="1" applyBorder="1" applyAlignment="1">
      <alignment horizontal="center" vertical="center"/>
    </xf>
    <xf numFmtId="0" fontId="3" fillId="21" borderId="22" xfId="0" applyFont="1" applyFill="1" applyBorder="1" applyAlignment="1">
      <alignment horizontal="center" vertical="center"/>
    </xf>
    <xf numFmtId="172" fontId="22" fillId="23" borderId="37" xfId="4" applyNumberFormat="1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2" fontId="22" fillId="25" borderId="37" xfId="4" applyNumberFormat="1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172" fontId="22" fillId="5" borderId="39" xfId="15" applyNumberFormat="1" applyFont="1" applyBorder="1" applyAlignment="1">
      <alignment horizontal="center" vertical="center"/>
    </xf>
    <xf numFmtId="0" fontId="3" fillId="5" borderId="40" xfId="15" applyFont="1" applyBorder="1" applyAlignment="1">
      <alignment horizontal="center" vertical="center"/>
    </xf>
    <xf numFmtId="0" fontId="3" fillId="5" borderId="41" xfId="15" applyFont="1" applyBorder="1" applyAlignment="1">
      <alignment horizontal="center" vertical="center"/>
    </xf>
    <xf numFmtId="172" fontId="20" fillId="11" borderId="37" xfId="4" applyNumberFormat="1" applyFont="1" applyFill="1" applyBorder="1" applyAlignment="1">
      <alignment horizontal="center" vertical="center"/>
    </xf>
    <xf numFmtId="0" fontId="20" fillId="10" borderId="37" xfId="15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2" fontId="20" fillId="17" borderId="37" xfId="4" applyNumberFormat="1" applyFont="1" applyFill="1" applyBorder="1" applyAlignment="1">
      <alignment horizontal="center" vertical="center"/>
    </xf>
    <xf numFmtId="0" fontId="3" fillId="17" borderId="38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172" fontId="20" fillId="14" borderId="37" xfId="4" applyNumberFormat="1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49" fontId="18" fillId="7" borderId="6" xfId="0" applyNumberFormat="1" applyFont="1" applyFill="1" applyBorder="1" applyAlignment="1">
      <alignment horizontal="center" vertical="center" wrapText="1"/>
    </xf>
    <xf numFmtId="49" fontId="18" fillId="7" borderId="12" xfId="0" applyNumberFormat="1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8" fillId="7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49" fontId="18" fillId="7" borderId="33" xfId="0" applyNumberFormat="1" applyFont="1" applyFill="1" applyBorder="1" applyAlignment="1">
      <alignment horizontal="center" vertical="center" wrapText="1"/>
    </xf>
    <xf numFmtId="49" fontId="18" fillId="7" borderId="34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0" fontId="20" fillId="0" borderId="7" xfId="0" applyNumberFormat="1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 wrapText="1"/>
    </xf>
    <xf numFmtId="10" fontId="25" fillId="0" borderId="1" xfId="0" applyNumberFormat="1" applyFont="1" applyFill="1" applyBorder="1" applyAlignment="1">
      <alignment horizontal="center" vertical="justify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10" fontId="20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10" fontId="4" fillId="10" borderId="36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7" borderId="24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72" fontId="20" fillId="11" borderId="24" xfId="4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0" fillId="10" borderId="24" xfId="15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2" fontId="20" fillId="12" borderId="29" xfId="4" applyNumberFormat="1" applyFont="1" applyFill="1" applyBorder="1" applyAlignment="1">
      <alignment horizontal="center" vertical="center" wrapText="1"/>
    </xf>
    <xf numFmtId="172" fontId="20" fillId="13" borderId="29" xfId="4" applyNumberFormat="1" applyFont="1" applyFill="1" applyBorder="1" applyAlignment="1">
      <alignment horizontal="center" vertical="center"/>
    </xf>
    <xf numFmtId="172" fontId="20" fillId="14" borderId="29" xfId="4" applyNumberFormat="1" applyFont="1" applyFill="1" applyBorder="1" applyAlignment="1">
      <alignment horizontal="center" vertical="center"/>
    </xf>
    <xf numFmtId="172" fontId="20" fillId="15" borderId="29" xfId="4" applyNumberFormat="1" applyFont="1" applyFill="1" applyBorder="1" applyAlignment="1">
      <alignment horizontal="center" vertical="center"/>
    </xf>
    <xf numFmtId="172" fontId="20" fillId="16" borderId="29" xfId="4" applyNumberFormat="1" applyFont="1" applyFill="1" applyBorder="1" applyAlignment="1">
      <alignment horizontal="center" vertical="center"/>
    </xf>
    <xf numFmtId="172" fontId="20" fillId="17" borderId="24" xfId="4" applyNumberFormat="1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172" fontId="20" fillId="18" borderId="29" xfId="4" applyNumberFormat="1" applyFont="1" applyFill="1" applyBorder="1" applyAlignment="1">
      <alignment horizontal="center" vertical="center"/>
    </xf>
    <xf numFmtId="0" fontId="20" fillId="19" borderId="29" xfId="15" applyFont="1" applyFill="1" applyBorder="1" applyAlignment="1">
      <alignment horizontal="center" vertical="center"/>
    </xf>
    <xf numFmtId="172" fontId="20" fillId="20" borderId="29" xfId="4" applyNumberFormat="1" applyFont="1" applyFill="1" applyBorder="1" applyAlignment="1">
      <alignment horizontal="center"/>
    </xf>
    <xf numFmtId="172" fontId="20" fillId="14" borderId="24" xfId="4" applyNumberFormat="1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22" fillId="21" borderId="24" xfId="15" applyFont="1" applyFill="1" applyBorder="1" applyAlignment="1">
      <alignment horizontal="center" vertical="center"/>
    </xf>
    <xf numFmtId="0" fontId="3" fillId="21" borderId="23" xfId="0" applyFont="1" applyFill="1" applyBorder="1" applyAlignment="1">
      <alignment horizontal="center" vertical="center"/>
    </xf>
    <xf numFmtId="172" fontId="22" fillId="22" borderId="29" xfId="4" applyNumberFormat="1" applyFont="1" applyFill="1" applyBorder="1" applyAlignment="1">
      <alignment horizontal="center" vertical="center"/>
    </xf>
    <xf numFmtId="172" fontId="22" fillId="23" borderId="24" xfId="4" applyNumberFormat="1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horizontal="center" vertical="center"/>
    </xf>
    <xf numFmtId="172" fontId="22" fillId="19" borderId="29" xfId="4" applyNumberFormat="1" applyFont="1" applyFill="1" applyBorder="1" applyAlignment="1">
      <alignment horizontal="center" vertical="center"/>
    </xf>
    <xf numFmtId="172" fontId="22" fillId="10" borderId="29" xfId="4" applyNumberFormat="1" applyFont="1" applyFill="1" applyBorder="1" applyAlignment="1">
      <alignment horizontal="center" vertical="center"/>
    </xf>
    <xf numFmtId="172" fontId="22" fillId="11" borderId="24" xfId="4" applyNumberFormat="1" applyFont="1" applyFill="1" applyBorder="1" applyAlignment="1">
      <alignment horizontal="center" vertical="center"/>
    </xf>
    <xf numFmtId="172" fontId="22" fillId="25" borderId="24" xfId="4" applyNumberFormat="1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172" fontId="22" fillId="5" borderId="47" xfId="15" applyNumberFormat="1" applyFont="1" applyBorder="1" applyAlignment="1">
      <alignment horizontal="center" vertical="center"/>
    </xf>
    <xf numFmtId="0" fontId="3" fillId="5" borderId="48" xfId="15" applyFont="1" applyBorder="1" applyAlignment="1">
      <alignment horizontal="center" vertical="center"/>
    </xf>
    <xf numFmtId="0" fontId="3" fillId="5" borderId="49" xfId="15" applyFont="1" applyBorder="1" applyAlignment="1">
      <alignment horizontal="center" vertical="center"/>
    </xf>
    <xf numFmtId="172" fontId="22" fillId="6" borderId="29" xfId="4" applyNumberFormat="1" applyFont="1" applyFill="1" applyBorder="1" applyAlignment="1">
      <alignment horizontal="center" vertical="center"/>
    </xf>
    <xf numFmtId="172" fontId="22" fillId="15" borderId="24" xfId="4" applyNumberFormat="1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0" fontId="25" fillId="0" borderId="1" xfId="0" applyNumberFormat="1" applyFont="1" applyFill="1" applyBorder="1" applyAlignment="1">
      <alignment horizontal="center" vertical="center" wrapText="1"/>
    </xf>
    <xf numFmtId="49" fontId="24" fillId="7" borderId="33" xfId="0" applyNumberFormat="1" applyFont="1" applyFill="1" applyBorder="1" applyAlignment="1">
      <alignment horizontal="center" vertical="center" wrapText="1"/>
    </xf>
    <xf numFmtId="49" fontId="24" fillId="7" borderId="34" xfId="0" applyNumberFormat="1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3" fontId="5" fillId="6" borderId="4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9" borderId="29" xfId="0" applyNumberFormat="1" applyFont="1" applyFill="1" applyBorder="1" applyAlignment="1">
      <alignment horizontal="center" vertical="center" wrapText="1"/>
    </xf>
    <xf numFmtId="10" fontId="4" fillId="10" borderId="35" xfId="2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0" fillId="0" borderId="0" xfId="0" applyNumberFormat="1" applyBorder="1"/>
    <xf numFmtId="0" fontId="18" fillId="0" borderId="0" xfId="0" applyFont="1" applyFill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49" fontId="24" fillId="7" borderId="26" xfId="0" applyNumberFormat="1" applyFont="1" applyFill="1" applyBorder="1" applyAlignment="1">
      <alignment horizontal="center" vertical="center" wrapText="1"/>
    </xf>
    <xf numFmtId="49" fontId="24" fillId="7" borderId="21" xfId="0" applyNumberFormat="1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49" fontId="24" fillId="7" borderId="4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0" fontId="27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4" fillId="9" borderId="35" xfId="2" applyNumberFormat="1" applyFont="1" applyFill="1" applyBorder="1" applyAlignment="1">
      <alignment horizontal="center" vertical="center" wrapText="1"/>
    </xf>
    <xf numFmtId="10" fontId="10" fillId="4" borderId="23" xfId="2" applyNumberFormat="1" applyFont="1" applyBorder="1" applyAlignment="1">
      <alignment horizontal="center" vertical="center" wrapText="1"/>
    </xf>
    <xf numFmtId="3" fontId="4" fillId="9" borderId="44" xfId="2" applyNumberFormat="1" applyFont="1" applyFill="1" applyBorder="1" applyAlignment="1">
      <alignment horizontal="center" vertical="center" wrapText="1"/>
    </xf>
    <xf numFmtId="10" fontId="20" fillId="0" borderId="21" xfId="0" applyNumberFormat="1" applyFont="1" applyFill="1" applyBorder="1" applyAlignment="1">
      <alignment horizontal="center" vertical="center" wrapText="1"/>
    </xf>
    <xf numFmtId="10" fontId="20" fillId="0" borderId="4" xfId="0" applyNumberFormat="1" applyFont="1" applyFill="1" applyBorder="1" applyAlignment="1">
      <alignment horizontal="center" vertical="center" wrapText="1"/>
    </xf>
    <xf numFmtId="10" fontId="20" fillId="0" borderId="42" xfId="0" applyNumberFormat="1" applyFont="1" applyFill="1" applyBorder="1" applyAlignment="1">
      <alignment horizontal="center" vertical="center" wrapText="1"/>
    </xf>
    <xf numFmtId="3" fontId="3" fillId="6" borderId="7" xfId="1" applyNumberFormat="1" applyFont="1" applyFill="1" applyBorder="1" applyAlignment="1">
      <alignment horizontal="center" vertical="center" wrapText="1"/>
    </xf>
    <xf numFmtId="3" fontId="3" fillId="6" borderId="8" xfId="1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1" xfId="1" applyNumberFormat="1" applyFont="1" applyFill="1" applyBorder="1" applyAlignment="1">
      <alignment horizontal="center" vertical="center" wrapText="1"/>
    </xf>
    <xf numFmtId="3" fontId="3" fillId="6" borderId="10" xfId="1" applyNumberFormat="1" applyFont="1" applyFill="1" applyBorder="1" applyAlignment="1">
      <alignment horizontal="center" vertical="center" wrapText="1"/>
    </xf>
    <xf numFmtId="3" fontId="3" fillId="6" borderId="1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0" fontId="4" fillId="4" borderId="36" xfId="2" applyNumberFormat="1" applyFont="1" applyBorder="1" applyAlignment="1">
      <alignment horizontal="center" vertical="center" wrapText="1"/>
    </xf>
    <xf numFmtId="3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 wrapText="1"/>
    </xf>
    <xf numFmtId="10" fontId="25" fillId="0" borderId="4" xfId="0" applyNumberFormat="1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/>
    <xf numFmtId="3" fontId="3" fillId="3" borderId="0" xfId="1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3" fontId="0" fillId="3" borderId="0" xfId="0" applyNumberFormat="1" applyFill="1" applyBorder="1"/>
    <xf numFmtId="3" fontId="3" fillId="6" borderId="14" xfId="0" applyNumberFormat="1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8" fillId="7" borderId="24" xfId="0" applyNumberFormat="1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49" fontId="18" fillId="7" borderId="7" xfId="0" applyNumberFormat="1" applyFont="1" applyFill="1" applyBorder="1" applyAlignment="1">
      <alignment horizontal="center" vertical="center" wrapText="1"/>
    </xf>
    <xf numFmtId="49" fontId="18" fillId="7" borderId="1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18" fillId="7" borderId="12" xfId="0" applyFont="1" applyFill="1" applyBorder="1" applyAlignment="1">
      <alignment horizontal="center" vertical="center" wrapText="1"/>
    </xf>
    <xf numFmtId="49" fontId="24" fillId="7" borderId="24" xfId="0" applyNumberFormat="1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49" fontId="24" fillId="7" borderId="31" xfId="0" applyNumberFormat="1" applyFont="1" applyFill="1" applyBorder="1" applyAlignment="1">
      <alignment horizontal="center" vertical="center" wrapText="1"/>
    </xf>
    <xf numFmtId="49" fontId="24" fillId="7" borderId="32" xfId="0" applyNumberFormat="1" applyFont="1" applyFill="1" applyBorder="1" applyAlignment="1">
      <alignment horizontal="center" vertical="center" wrapText="1"/>
    </xf>
    <xf numFmtId="49" fontId="24" fillId="7" borderId="27" xfId="0" applyNumberFormat="1" applyFont="1" applyFill="1" applyBorder="1" applyAlignment="1">
      <alignment horizontal="center" vertical="center" wrapText="1"/>
    </xf>
    <xf numFmtId="3" fontId="4" fillId="4" borderId="36" xfId="2" applyNumberFormat="1" applyFont="1" applyBorder="1" applyAlignment="1">
      <alignment horizontal="center" vertical="center" wrapText="1"/>
    </xf>
    <xf numFmtId="3" fontId="4" fillId="4" borderId="5" xfId="2" applyNumberFormat="1" applyFont="1" applyBorder="1" applyAlignment="1">
      <alignment horizontal="center" vertical="center" wrapText="1"/>
    </xf>
    <xf numFmtId="171" fontId="3" fillId="9" borderId="5" xfId="0" applyNumberFormat="1" applyFont="1" applyFill="1" applyBorder="1" applyAlignment="1">
      <alignment horizontal="center" vertical="center" wrapText="1"/>
    </xf>
    <xf numFmtId="3" fontId="4" fillId="4" borderId="29" xfId="2" applyNumberFormat="1" applyFont="1" applyBorder="1" applyAlignment="1">
      <alignment horizontal="center" vertical="center" wrapText="1"/>
    </xf>
    <xf numFmtId="0" fontId="0" fillId="0" borderId="0" xfId="0" applyFont="1"/>
    <xf numFmtId="0" fontId="0" fillId="3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171" fontId="3" fillId="3" borderId="3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1" fontId="3" fillId="3" borderId="11" xfId="0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171" fontId="3" fillId="3" borderId="17" xfId="0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center" vertical="center" wrapText="1"/>
    </xf>
    <xf numFmtId="3" fontId="4" fillId="4" borderId="35" xfId="2" applyNumberFormat="1" applyFont="1" applyBorder="1" applyAlignment="1">
      <alignment horizontal="center" vertical="center" wrapText="1"/>
    </xf>
    <xf numFmtId="10" fontId="4" fillId="3" borderId="25" xfId="2" applyNumberFormat="1" applyFont="1" applyFill="1" applyBorder="1" applyAlignment="1">
      <alignment horizontal="center" vertical="center" wrapText="1"/>
    </xf>
    <xf numFmtId="10" fontId="4" fillId="0" borderId="25" xfId="2" applyNumberFormat="1" applyFont="1" applyFill="1" applyBorder="1" applyAlignment="1">
      <alignment horizontal="center" vertical="center" wrapText="1"/>
    </xf>
    <xf numFmtId="10" fontId="4" fillId="0" borderId="24" xfId="2" applyNumberFormat="1" applyFont="1" applyFill="1" applyBorder="1" applyAlignment="1">
      <alignment horizontal="center" vertical="center" wrapText="1"/>
    </xf>
    <xf numFmtId="10" fontId="4" fillId="3" borderId="0" xfId="2" applyNumberFormat="1" applyFont="1" applyFill="1" applyBorder="1" applyAlignment="1">
      <alignment horizontal="center" vertical="center" wrapText="1"/>
    </xf>
    <xf numFmtId="3" fontId="4" fillId="0" borderId="28" xfId="2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70" fontId="4" fillId="9" borderId="5" xfId="2" applyNumberFormat="1" applyFont="1" applyFill="1" applyBorder="1" applyAlignment="1">
      <alignment horizontal="center" vertical="center" wrapText="1"/>
    </xf>
    <xf numFmtId="10" fontId="4" fillId="0" borderId="0" xfId="2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0" fillId="0" borderId="0" xfId="0" applyNumberFormat="1" applyAlignment="1"/>
    <xf numFmtId="0" fontId="0" fillId="0" borderId="0" xfId="0" applyBorder="1" applyAlignment="1"/>
    <xf numFmtId="0" fontId="19" fillId="3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0" fillId="3" borderId="7" xfId="0" applyNumberFormat="1" applyFont="1" applyFill="1" applyBorder="1" applyAlignment="1">
      <alignment horizontal="center" vertical="center" wrapText="1"/>
    </xf>
    <xf numFmtId="10" fontId="20" fillId="3" borderId="7" xfId="0" applyNumberFormat="1" applyFont="1" applyFill="1" applyBorder="1" applyAlignment="1">
      <alignment horizontal="center" vertical="center" wrapText="1"/>
    </xf>
    <xf numFmtId="10" fontId="20" fillId="3" borderId="1" xfId="0" applyNumberFormat="1" applyFont="1" applyFill="1" applyBorder="1" applyAlignment="1">
      <alignment horizontal="center" vertical="center" wrapText="1"/>
    </xf>
    <xf numFmtId="10" fontId="25" fillId="3" borderId="1" xfId="0" applyNumberFormat="1" applyFont="1" applyFill="1" applyBorder="1" applyAlignment="1">
      <alignment horizontal="center" vertical="justify" wrapText="1"/>
    </xf>
    <xf numFmtId="10" fontId="25" fillId="3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0" fontId="20" fillId="3" borderId="13" xfId="0" applyNumberFormat="1" applyFont="1" applyFill="1" applyBorder="1" applyAlignment="1">
      <alignment horizontal="center" vertical="center" wrapText="1"/>
    </xf>
    <xf numFmtId="10" fontId="20" fillId="0" borderId="50" xfId="0" applyNumberFormat="1" applyFont="1" applyFill="1" applyBorder="1" applyAlignment="1">
      <alignment horizontal="center" vertical="center" wrapText="1"/>
    </xf>
    <xf numFmtId="10" fontId="4" fillId="9" borderId="5" xfId="0" applyNumberFormat="1" applyFont="1" applyFill="1" applyBorder="1" applyAlignment="1">
      <alignment horizontal="center" vertical="center" wrapText="1"/>
    </xf>
    <xf numFmtId="10" fontId="20" fillId="0" borderId="19" xfId="0" applyNumberFormat="1" applyFont="1" applyFill="1" applyBorder="1" applyAlignment="1">
      <alignment horizontal="center" vertical="center" wrapText="1"/>
    </xf>
    <xf numFmtId="10" fontId="20" fillId="3" borderId="11" xfId="0" applyNumberFormat="1" applyFont="1" applyFill="1" applyBorder="1" applyAlignment="1">
      <alignment horizontal="center" vertical="center" wrapText="1"/>
    </xf>
  </cellXfs>
  <cellStyles count="51">
    <cellStyle name="Comma 2" xfId="7" xr:uid="{00000000-0005-0000-0000-000000000000}"/>
    <cellStyle name="Comma 2 2" xfId="28" xr:uid="{00000000-0005-0000-0000-000001000000}"/>
    <cellStyle name="Comma 2 3" xfId="35" xr:uid="{00000000-0005-0000-0000-000002000000}"/>
    <cellStyle name="Comma 2 4" xfId="42" xr:uid="{00000000-0005-0000-0000-000003000000}"/>
    <cellStyle name="Currency" xfId="1" builtinId="4"/>
    <cellStyle name="Excel Built-in Currency" xfId="10" xr:uid="{00000000-0005-0000-0000-000005000000}"/>
    <cellStyle name="Excel Built-in Normal" xfId="8" xr:uid="{00000000-0005-0000-0000-000006000000}"/>
    <cellStyle name="Excel Built-in Percent" xfId="9" xr:uid="{00000000-0005-0000-0000-000007000000}"/>
    <cellStyle name="Good" xfId="2" builtinId="26"/>
    <cellStyle name="Hyperlink 2" xfId="21" xr:uid="{00000000-0005-0000-0000-000009000000}"/>
    <cellStyle name="Milliers 2" xfId="12" xr:uid="{00000000-0005-0000-0000-00000A000000}"/>
    <cellStyle name="Milliers 2 2" xfId="29" xr:uid="{00000000-0005-0000-0000-00000B000000}"/>
    <cellStyle name="Milliers 2 3" xfId="36" xr:uid="{00000000-0005-0000-0000-00000C000000}"/>
    <cellStyle name="Milliers 2 4" xfId="43" xr:uid="{00000000-0005-0000-0000-00000D000000}"/>
    <cellStyle name="Normal" xfId="0" builtinId="0"/>
    <cellStyle name="Normal 10" xfId="49" xr:uid="{00000000-0005-0000-0000-00000F000000}"/>
    <cellStyle name="Normal 2" xfId="5" xr:uid="{00000000-0005-0000-0000-000010000000}"/>
    <cellStyle name="Normal 2 2" xfId="14" xr:uid="{00000000-0005-0000-0000-000011000000}"/>
    <cellStyle name="Normal 2 3" xfId="13" xr:uid="{00000000-0005-0000-0000-000012000000}"/>
    <cellStyle name="Normal 2 3 2" xfId="30" xr:uid="{00000000-0005-0000-0000-000013000000}"/>
    <cellStyle name="Normal 2 3 3" xfId="37" xr:uid="{00000000-0005-0000-0000-000014000000}"/>
    <cellStyle name="Normal 2 3 4" xfId="44" xr:uid="{00000000-0005-0000-0000-000015000000}"/>
    <cellStyle name="Normal 2 4" xfId="11" xr:uid="{00000000-0005-0000-0000-000016000000}"/>
    <cellStyle name="Normal 2 5" xfId="25" xr:uid="{00000000-0005-0000-0000-000017000000}"/>
    <cellStyle name="Normal 2 6" xfId="32" xr:uid="{00000000-0005-0000-0000-000018000000}"/>
    <cellStyle name="Normal 2 7" xfId="39" xr:uid="{00000000-0005-0000-0000-000019000000}"/>
    <cellStyle name="Normal 3" xfId="6" xr:uid="{00000000-0005-0000-0000-00001A000000}"/>
    <cellStyle name="Normal 4" xfId="4" xr:uid="{00000000-0005-0000-0000-00001B000000}"/>
    <cellStyle name="Normal 4 2" xfId="22" xr:uid="{00000000-0005-0000-0000-00001C000000}"/>
    <cellStyle name="Normal 4 2 2" xfId="47" xr:uid="{00000000-0005-0000-0000-00001D000000}"/>
    <cellStyle name="Normal 5" xfId="18" xr:uid="{00000000-0005-0000-0000-00001E000000}"/>
    <cellStyle name="Normal 6" xfId="24" xr:uid="{00000000-0005-0000-0000-00001F000000}"/>
    <cellStyle name="Normal 7" xfId="31" xr:uid="{00000000-0005-0000-0000-000020000000}"/>
    <cellStyle name="Normal 8" xfId="38" xr:uid="{00000000-0005-0000-0000-000021000000}"/>
    <cellStyle name="Normal 9" xfId="16" xr:uid="{00000000-0005-0000-0000-000022000000}"/>
    <cellStyle name="Normal 9 2" xfId="45" xr:uid="{00000000-0005-0000-0000-000023000000}"/>
    <cellStyle name="Note" xfId="3" builtinId="10"/>
    <cellStyle name="Note 2" xfId="15" xr:uid="{00000000-0005-0000-0000-000025000000}"/>
    <cellStyle name="Note 2 2" xfId="23" xr:uid="{00000000-0005-0000-0000-000026000000}"/>
    <cellStyle name="Note 2 2 2" xfId="48" xr:uid="{00000000-0005-0000-0000-000027000000}"/>
    <cellStyle name="Note 3" xfId="19" xr:uid="{00000000-0005-0000-0000-000028000000}"/>
    <cellStyle name="Note 4" xfId="26" xr:uid="{00000000-0005-0000-0000-000029000000}"/>
    <cellStyle name="Note 5" xfId="33" xr:uid="{00000000-0005-0000-0000-00002A000000}"/>
    <cellStyle name="Note 6" xfId="40" xr:uid="{00000000-0005-0000-0000-00002B000000}"/>
    <cellStyle name="Note 7" xfId="17" xr:uid="{00000000-0005-0000-0000-00002C000000}"/>
    <cellStyle name="Note 7 2" xfId="46" xr:uid="{00000000-0005-0000-0000-00002D000000}"/>
    <cellStyle name="Percent 2" xfId="20" xr:uid="{00000000-0005-0000-0000-00002E000000}"/>
    <cellStyle name="Percent 3" xfId="27" xr:uid="{00000000-0005-0000-0000-00002F000000}"/>
    <cellStyle name="Percent 4" xfId="34" xr:uid="{00000000-0005-0000-0000-000030000000}"/>
    <cellStyle name="Percent 5" xfId="41" xr:uid="{00000000-0005-0000-0000-000031000000}"/>
    <cellStyle name="Procent 2" xfId="50" xr:uid="{00000000-0005-0000-0000-000032000000}"/>
  </cellStyles>
  <dxfs count="0"/>
  <tableStyles count="0" defaultTableStyle="TableStyleMedium2" defaultPivotStyle="PivotStyleLight16"/>
  <colors>
    <mruColors>
      <color rgb="FFFFFFCC"/>
      <color rgb="FFC5E2FF"/>
      <color rgb="FFFFE3AB"/>
      <color rgb="FFFFFF66"/>
      <color rgb="FF9BBCFF"/>
      <color rgb="FFFFD41D"/>
      <color rgb="FF99CCFF"/>
      <color rgb="FF9DC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R50"/>
  <sheetViews>
    <sheetView showGridLines="0" zoomScale="70" zoomScaleNormal="70" workbookViewId="0">
      <selection activeCell="B3" sqref="B3:M49"/>
    </sheetView>
  </sheetViews>
  <sheetFormatPr defaultRowHeight="15" x14ac:dyDescent="0.25"/>
  <cols>
    <col min="1" max="1" width="5" style="5" customWidth="1"/>
    <col min="2" max="2" width="18" customWidth="1"/>
    <col min="3" max="3" width="16.42578125" customWidth="1"/>
    <col min="4" max="4" width="10.42578125" style="2" customWidth="1"/>
    <col min="5" max="5" width="10.7109375" style="2" customWidth="1"/>
    <col min="6" max="6" width="13.7109375" style="2" customWidth="1"/>
    <col min="7" max="7" width="10.5703125" style="2" customWidth="1"/>
    <col min="8" max="8" width="13.7109375" style="2" customWidth="1"/>
    <col min="9" max="9" width="11.140625" style="2" customWidth="1"/>
    <col min="10" max="10" width="13.7109375" style="2" customWidth="1"/>
    <col min="11" max="11" width="11.7109375" style="2" customWidth="1"/>
    <col min="12" max="12" width="13.7109375" style="2" customWidth="1"/>
    <col min="13" max="13" width="13.7109375" customWidth="1"/>
    <col min="14" max="14" width="3" style="6" customWidth="1"/>
    <col min="15" max="15" width="0.85546875" style="6" hidden="1" customWidth="1"/>
    <col min="16" max="16" width="10.28515625" customWidth="1"/>
    <col min="17" max="18" width="13.7109375" customWidth="1"/>
    <col min="21" max="21" width="28.7109375" customWidth="1"/>
    <col min="22" max="22" width="15.85546875" customWidth="1"/>
    <col min="23" max="23" width="21.5703125" customWidth="1"/>
    <col min="24" max="25" width="20.7109375" customWidth="1"/>
    <col min="26" max="26" width="16" customWidth="1"/>
    <col min="27" max="27" width="21.140625" customWidth="1"/>
    <col min="28" max="28" width="21.42578125" customWidth="1"/>
  </cols>
  <sheetData>
    <row r="1" spans="1:18" s="5" customFormat="1" x14ac:dyDescent="0.25">
      <c r="A1" s="299"/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299"/>
      <c r="N1" s="301"/>
      <c r="O1" s="301"/>
      <c r="P1" s="299"/>
      <c r="Q1" s="299"/>
      <c r="R1" s="299"/>
    </row>
    <row r="2" spans="1:18" ht="37.5" customHeight="1" thickBot="1" x14ac:dyDescent="0.3">
      <c r="A2" s="299"/>
      <c r="B2" s="43"/>
      <c r="D2" s="306" t="s">
        <v>206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8" ht="20.25" customHeight="1" thickTop="1" x14ac:dyDescent="0.25">
      <c r="B3" s="44"/>
      <c r="C3" s="46"/>
      <c r="D3" s="111" t="s">
        <v>40</v>
      </c>
      <c r="E3" s="111" t="s">
        <v>24</v>
      </c>
      <c r="F3" s="73" t="s">
        <v>37</v>
      </c>
      <c r="G3" s="111" t="s">
        <v>24</v>
      </c>
      <c r="H3" s="73" t="s">
        <v>27</v>
      </c>
      <c r="I3" s="111" t="s">
        <v>24</v>
      </c>
      <c r="J3" s="73" t="s">
        <v>25</v>
      </c>
      <c r="K3" s="111" t="s">
        <v>24</v>
      </c>
      <c r="L3" s="73" t="s">
        <v>23</v>
      </c>
      <c r="M3" s="74" t="s">
        <v>11</v>
      </c>
      <c r="N3" s="50"/>
      <c r="O3" s="242" t="s">
        <v>41</v>
      </c>
      <c r="P3" s="244" t="s">
        <v>42</v>
      </c>
      <c r="Q3" s="73">
        <v>2016</v>
      </c>
      <c r="R3" s="74">
        <v>2015</v>
      </c>
    </row>
    <row r="4" spans="1:18" ht="111" customHeight="1" thickBot="1" x14ac:dyDescent="0.3">
      <c r="B4" s="45" t="s">
        <v>99</v>
      </c>
      <c r="C4" s="42" t="s">
        <v>100</v>
      </c>
      <c r="D4" s="112"/>
      <c r="E4" s="112"/>
      <c r="F4" s="33" t="s">
        <v>67</v>
      </c>
      <c r="G4" s="112"/>
      <c r="H4" s="33" t="s">
        <v>68</v>
      </c>
      <c r="I4" s="112"/>
      <c r="J4" s="33" t="s">
        <v>69</v>
      </c>
      <c r="K4" s="112"/>
      <c r="L4" s="33" t="s">
        <v>70</v>
      </c>
      <c r="M4" s="53" t="s">
        <v>71</v>
      </c>
      <c r="N4" s="51"/>
      <c r="O4" s="243"/>
      <c r="P4" s="245"/>
      <c r="Q4" s="33" t="s">
        <v>43</v>
      </c>
      <c r="R4" s="53" t="s">
        <v>44</v>
      </c>
    </row>
    <row r="5" spans="1:18" ht="16.5" thickTop="1" x14ac:dyDescent="0.25">
      <c r="B5" s="102" t="s">
        <v>98</v>
      </c>
      <c r="C5" s="221" t="s">
        <v>128</v>
      </c>
      <c r="D5" s="307">
        <f>SIGN(E5)</f>
        <v>-1</v>
      </c>
      <c r="E5" s="308">
        <f>(F5-H5)/H5</f>
        <v>-6.1078070946222612E-2</v>
      </c>
      <c r="F5" s="37">
        <v>848423</v>
      </c>
      <c r="G5" s="308">
        <f>(H5-J5)/J5</f>
        <v>1.5025195509515433E-2</v>
      </c>
      <c r="H5" s="37">
        <v>903614</v>
      </c>
      <c r="I5" s="308">
        <f>(J5-L5)/L5</f>
        <v>2.6693822570154031E-2</v>
      </c>
      <c r="J5" s="37">
        <v>890238</v>
      </c>
      <c r="K5" s="308">
        <f>(L5-M5)/M5</f>
        <v>2.8578884934756819E-2</v>
      </c>
      <c r="L5" s="64">
        <v>867092</v>
      </c>
      <c r="M5" s="70">
        <v>843000</v>
      </c>
      <c r="N5" s="47"/>
      <c r="O5" s="58">
        <f>SIGN(P5)</f>
        <v>1</v>
      </c>
      <c r="P5" s="34">
        <f>SUM(Q5-R5)/R5</f>
        <v>4.2120097982682347E-2</v>
      </c>
      <c r="Q5" s="37">
        <f t="shared" ref="Q5:Q23" si="0">H5</f>
        <v>903614</v>
      </c>
      <c r="R5" s="70">
        <f t="shared" ref="R5:R23" si="1">L5</f>
        <v>867092</v>
      </c>
    </row>
    <row r="6" spans="1:18" ht="16.5" thickBot="1" x14ac:dyDescent="0.3">
      <c r="B6" s="96"/>
      <c r="C6" s="222" t="s">
        <v>129</v>
      </c>
      <c r="D6" s="83">
        <f>SIGN(E6)</f>
        <v>1</v>
      </c>
      <c r="E6" s="309">
        <f>(F6-H6)/H6</f>
        <v>0.1050240082498147</v>
      </c>
      <c r="F6" s="38">
        <v>34290</v>
      </c>
      <c r="G6" s="309">
        <f>(H6-J6)/J6</f>
        <v>1.4522687665397276E-3</v>
      </c>
      <c r="H6" s="38">
        <v>31031</v>
      </c>
      <c r="I6" s="309">
        <f>(J6-L6)/L6</f>
        <v>1.6601049868766406E-2</v>
      </c>
      <c r="J6" s="38">
        <v>30986</v>
      </c>
      <c r="K6" s="309">
        <f>(L6-M6)/M6</f>
        <v>-4.1961338991041965E-2</v>
      </c>
      <c r="L6" s="65">
        <v>30480</v>
      </c>
      <c r="M6" s="68">
        <v>31815</v>
      </c>
      <c r="N6" s="48"/>
      <c r="O6" s="59">
        <f>SIGN(P6)</f>
        <v>1</v>
      </c>
      <c r="P6" s="35">
        <f>SUM(Q6-R6)/R6</f>
        <v>1.8077427821522309E-2</v>
      </c>
      <c r="Q6" s="38">
        <f t="shared" si="0"/>
        <v>31031</v>
      </c>
      <c r="R6" s="68">
        <f t="shared" si="1"/>
        <v>30480</v>
      </c>
    </row>
    <row r="7" spans="1:18" ht="16.5" thickTop="1" x14ac:dyDescent="0.25">
      <c r="B7" s="103" t="s">
        <v>101</v>
      </c>
      <c r="C7" s="222" t="s">
        <v>130</v>
      </c>
      <c r="D7" s="83">
        <f>SIGN(E7)</f>
        <v>1</v>
      </c>
      <c r="E7" s="309">
        <f>(F7-H7)/H7</f>
        <v>7.6492192514087745E-2</v>
      </c>
      <c r="F7" s="38">
        <v>640726</v>
      </c>
      <c r="G7" s="309">
        <f>(H7-J7)/J7</f>
        <v>2.4705258518579732E-2</v>
      </c>
      <c r="H7" s="38">
        <v>595198</v>
      </c>
      <c r="I7" s="309">
        <f>(J7-L7)/L7</f>
        <v>4.9928962123978265E-2</v>
      </c>
      <c r="J7" s="38">
        <v>580848</v>
      </c>
      <c r="K7" s="309">
        <f>(L7-M7)/M7</f>
        <v>1.062826995586473E-2</v>
      </c>
      <c r="L7" s="65">
        <v>553226</v>
      </c>
      <c r="M7" s="68">
        <v>547408</v>
      </c>
      <c r="N7" s="48"/>
      <c r="O7" s="59">
        <f>SIGN(P7)</f>
        <v>1</v>
      </c>
      <c r="P7" s="35">
        <f>SUM(Q7-R7)/R7</f>
        <v>7.5867728559395262E-2</v>
      </c>
      <c r="Q7" s="71">
        <f t="shared" si="0"/>
        <v>595198</v>
      </c>
      <c r="R7" s="72">
        <f t="shared" si="1"/>
        <v>553226</v>
      </c>
    </row>
    <row r="8" spans="1:18" ht="31.5" x14ac:dyDescent="0.25">
      <c r="B8" s="104"/>
      <c r="C8" s="222" t="s">
        <v>131</v>
      </c>
      <c r="D8" s="83" t="s">
        <v>28</v>
      </c>
      <c r="E8" s="309" t="s">
        <v>21</v>
      </c>
      <c r="F8" s="38">
        <v>15693</v>
      </c>
      <c r="G8" s="309" t="s">
        <v>28</v>
      </c>
      <c r="H8" s="62" t="s">
        <v>28</v>
      </c>
      <c r="I8" s="309" t="s">
        <v>28</v>
      </c>
      <c r="J8" s="62" t="s">
        <v>28</v>
      </c>
      <c r="K8" s="309">
        <f t="shared" ref="K8:K48" si="2">(L8-M8)/M8</f>
        <v>-0.23913274242343824</v>
      </c>
      <c r="L8" s="65">
        <v>28671</v>
      </c>
      <c r="M8" s="68">
        <v>37682</v>
      </c>
      <c r="N8" s="48"/>
      <c r="O8" s="59" t="s">
        <v>28</v>
      </c>
      <c r="P8" s="35" t="s">
        <v>21</v>
      </c>
      <c r="Q8" s="38" t="str">
        <f t="shared" si="0"/>
        <v>-</v>
      </c>
      <c r="R8" s="68">
        <f t="shared" si="1"/>
        <v>28671</v>
      </c>
    </row>
    <row r="9" spans="1:18" ht="16.5" thickBot="1" x14ac:dyDescent="0.3">
      <c r="B9" s="96"/>
      <c r="C9" s="222" t="s">
        <v>132</v>
      </c>
      <c r="D9" s="83">
        <f t="shared" ref="D9:D22" si="3">SIGN(E9)</f>
        <v>1</v>
      </c>
      <c r="E9" s="309">
        <f t="shared" ref="E9:E22" si="4">(F9-H9)/H9</f>
        <v>5.2956051936279683E-2</v>
      </c>
      <c r="F9" s="38">
        <v>204443</v>
      </c>
      <c r="G9" s="309">
        <f t="shared" ref="G8:G48" si="5">(H9-J9)/J9</f>
        <v>6.4893681202661119E-2</v>
      </c>
      <c r="H9" s="38">
        <v>194161</v>
      </c>
      <c r="I9" s="309">
        <f t="shared" ref="I8:I48" si="6">(J9-L9)/L9</f>
        <v>2.4654100774409639E-2</v>
      </c>
      <c r="J9" s="38">
        <v>182329</v>
      </c>
      <c r="K9" s="309">
        <f t="shared" si="2"/>
        <v>6.6696240168808749E-2</v>
      </c>
      <c r="L9" s="65">
        <v>177942</v>
      </c>
      <c r="M9" s="68">
        <v>166816</v>
      </c>
      <c r="N9" s="48"/>
      <c r="O9" s="59">
        <f t="shared" ref="O9:O22" si="7">SIGN(P9)</f>
        <v>1</v>
      </c>
      <c r="P9" s="35">
        <f t="shared" ref="P9:P19" si="8">SUM(Q9-R9)/R9</f>
        <v>9.1147677333063587E-2</v>
      </c>
      <c r="Q9" s="71">
        <f t="shared" si="0"/>
        <v>194161</v>
      </c>
      <c r="R9" s="72">
        <f t="shared" si="1"/>
        <v>177942</v>
      </c>
    </row>
    <row r="10" spans="1:18" ht="33" thickTop="1" thickBot="1" x14ac:dyDescent="0.3">
      <c r="B10" s="19" t="s">
        <v>102</v>
      </c>
      <c r="C10" s="222" t="s">
        <v>133</v>
      </c>
      <c r="D10" s="83">
        <f t="shared" si="3"/>
        <v>-1</v>
      </c>
      <c r="E10" s="309">
        <f t="shared" si="4"/>
        <v>-0.28732809430255402</v>
      </c>
      <c r="F10" s="38">
        <v>5804</v>
      </c>
      <c r="G10" s="309">
        <f t="shared" si="5"/>
        <v>5.8074574509549177E-2</v>
      </c>
      <c r="H10" s="38">
        <v>8144</v>
      </c>
      <c r="I10" s="309">
        <f t="shared" si="6"/>
        <v>9.8399370244030438E-3</v>
      </c>
      <c r="J10" s="38">
        <v>7697</v>
      </c>
      <c r="K10" s="309">
        <f t="shared" si="2"/>
        <v>9.6375143843498268E-2</v>
      </c>
      <c r="L10" s="65">
        <v>7622</v>
      </c>
      <c r="M10" s="68">
        <v>6952</v>
      </c>
      <c r="N10" s="48"/>
      <c r="O10" s="59">
        <f t="shared" si="7"/>
        <v>1</v>
      </c>
      <c r="P10" s="35">
        <f t="shared" si="8"/>
        <v>6.8485961689845179E-2</v>
      </c>
      <c r="Q10" s="38">
        <f t="shared" si="0"/>
        <v>8144</v>
      </c>
      <c r="R10" s="68">
        <f t="shared" si="1"/>
        <v>7622</v>
      </c>
    </row>
    <row r="11" spans="1:18" ht="17.25" thickTop="1" thickBot="1" x14ac:dyDescent="0.3">
      <c r="B11" s="20" t="s">
        <v>103</v>
      </c>
      <c r="C11" s="222" t="s">
        <v>134</v>
      </c>
      <c r="D11" s="83">
        <f t="shared" si="3"/>
        <v>1</v>
      </c>
      <c r="E11" s="309">
        <f t="shared" si="4"/>
        <v>0.13834288788951701</v>
      </c>
      <c r="F11" s="38">
        <v>171365</v>
      </c>
      <c r="G11" s="309">
        <f t="shared" si="5"/>
        <v>0.33602243581210006</v>
      </c>
      <c r="H11" s="38">
        <v>150539</v>
      </c>
      <c r="I11" s="309">
        <f t="shared" si="6"/>
        <v>0.27578124999999998</v>
      </c>
      <c r="J11" s="38">
        <v>112677</v>
      </c>
      <c r="K11" s="309">
        <f t="shared" si="2"/>
        <v>-0.14058014732355717</v>
      </c>
      <c r="L11" s="65">
        <v>88320</v>
      </c>
      <c r="M11" s="68">
        <v>102767</v>
      </c>
      <c r="N11" s="48"/>
      <c r="O11" s="59">
        <f t="shared" si="7"/>
        <v>1</v>
      </c>
      <c r="P11" s="35">
        <f t="shared" si="8"/>
        <v>0.70447237318840583</v>
      </c>
      <c r="Q11" s="71">
        <f t="shared" si="0"/>
        <v>150539</v>
      </c>
      <c r="R11" s="72">
        <f t="shared" si="1"/>
        <v>88320</v>
      </c>
    </row>
    <row r="12" spans="1:18" ht="33" thickTop="1" thickBot="1" x14ac:dyDescent="0.3">
      <c r="B12" s="21" t="s">
        <v>104</v>
      </c>
      <c r="C12" s="222" t="s">
        <v>135</v>
      </c>
      <c r="D12" s="83">
        <f t="shared" si="3"/>
        <v>1</v>
      </c>
      <c r="E12" s="309">
        <f t="shared" si="4"/>
        <v>1.3155798572390295E-2</v>
      </c>
      <c r="F12" s="38">
        <v>197151</v>
      </c>
      <c r="G12" s="309">
        <f t="shared" si="5"/>
        <v>8.8080376583787815E-3</v>
      </c>
      <c r="H12" s="38">
        <v>194591</v>
      </c>
      <c r="I12" s="309">
        <f t="shared" si="6"/>
        <v>0.11933057889605868</v>
      </c>
      <c r="J12" s="38">
        <v>192892</v>
      </c>
      <c r="K12" s="309">
        <f t="shared" si="2"/>
        <v>6.9639499524130083E-5</v>
      </c>
      <c r="L12" s="65">
        <v>172328</v>
      </c>
      <c r="M12" s="68">
        <v>172316</v>
      </c>
      <c r="N12" s="48"/>
      <c r="O12" s="59">
        <f t="shared" si="7"/>
        <v>1</v>
      </c>
      <c r="P12" s="35">
        <f t="shared" si="8"/>
        <v>0.12918968478715009</v>
      </c>
      <c r="Q12" s="38">
        <f t="shared" si="0"/>
        <v>194591</v>
      </c>
      <c r="R12" s="68">
        <f t="shared" si="1"/>
        <v>172328</v>
      </c>
    </row>
    <row r="13" spans="1:18" ht="15.75" customHeight="1" thickTop="1" thickBot="1" x14ac:dyDescent="0.3">
      <c r="B13" s="22" t="s">
        <v>105</v>
      </c>
      <c r="C13" s="222" t="s">
        <v>136</v>
      </c>
      <c r="D13" s="83">
        <f t="shared" si="3"/>
        <v>1</v>
      </c>
      <c r="E13" s="309">
        <f t="shared" si="4"/>
        <v>1.8683528108114283E-2</v>
      </c>
      <c r="F13" s="38">
        <v>713380</v>
      </c>
      <c r="G13" s="309">
        <f t="shared" si="5"/>
        <v>-1.3429995111498685E-2</v>
      </c>
      <c r="H13" s="38">
        <v>700296</v>
      </c>
      <c r="I13" s="309">
        <f t="shared" si="6"/>
        <v>-3.7281115178410373E-2</v>
      </c>
      <c r="J13" s="38">
        <v>709829</v>
      </c>
      <c r="K13" s="309">
        <f t="shared" si="2"/>
        <v>1.4611276470725843E-2</v>
      </c>
      <c r="L13" s="65">
        <v>737317</v>
      </c>
      <c r="M13" s="68">
        <v>726699</v>
      </c>
      <c r="N13" s="48"/>
      <c r="O13" s="59">
        <f t="shared" si="7"/>
        <v>-1</v>
      </c>
      <c r="P13" s="35">
        <f t="shared" si="8"/>
        <v>-5.0210425095311789E-2</v>
      </c>
      <c r="Q13" s="71">
        <f t="shared" si="0"/>
        <v>700296</v>
      </c>
      <c r="R13" s="72">
        <f t="shared" si="1"/>
        <v>737317</v>
      </c>
    </row>
    <row r="14" spans="1:18" ht="17.25" thickTop="1" thickBot="1" x14ac:dyDescent="0.3">
      <c r="B14" s="23" t="s">
        <v>106</v>
      </c>
      <c r="C14" s="222" t="s">
        <v>137</v>
      </c>
      <c r="D14" s="83">
        <f t="shared" si="3"/>
        <v>-1</v>
      </c>
      <c r="E14" s="309">
        <f t="shared" si="4"/>
        <v>-3.9262242004272328E-2</v>
      </c>
      <c r="F14" s="38">
        <v>129078</v>
      </c>
      <c r="G14" s="309">
        <f t="shared" si="5"/>
        <v>1.105475452274164E-2</v>
      </c>
      <c r="H14" s="38">
        <v>134353</v>
      </c>
      <c r="I14" s="309">
        <f t="shared" si="6"/>
        <v>0.14272446619140575</v>
      </c>
      <c r="J14" s="38">
        <v>132884</v>
      </c>
      <c r="K14" s="309">
        <f t="shared" si="2"/>
        <v>2.654484463276836E-2</v>
      </c>
      <c r="L14" s="65">
        <v>116287</v>
      </c>
      <c r="M14" s="68">
        <v>113280</v>
      </c>
      <c r="N14" s="48"/>
      <c r="O14" s="59">
        <f t="shared" si="7"/>
        <v>1</v>
      </c>
      <c r="P14" s="35">
        <f t="shared" si="8"/>
        <v>0.15535700465228272</v>
      </c>
      <c r="Q14" s="38">
        <f t="shared" si="0"/>
        <v>134353</v>
      </c>
      <c r="R14" s="68">
        <f t="shared" si="1"/>
        <v>116287</v>
      </c>
    </row>
    <row r="15" spans="1:18" ht="16.5" thickTop="1" x14ac:dyDescent="0.25">
      <c r="B15" s="105" t="s">
        <v>107</v>
      </c>
      <c r="C15" s="222" t="s">
        <v>138</v>
      </c>
      <c r="D15" s="83">
        <f t="shared" si="3"/>
        <v>1</v>
      </c>
      <c r="E15" s="309">
        <f t="shared" si="4"/>
        <v>2.1196646341463416E-2</v>
      </c>
      <c r="F15" s="38">
        <v>2009715</v>
      </c>
      <c r="G15" s="309">
        <f t="shared" si="5"/>
        <v>-9.8556592937473486E-3</v>
      </c>
      <c r="H15" s="38">
        <v>1968000</v>
      </c>
      <c r="I15" s="309">
        <f t="shared" si="6"/>
        <v>-6.2055000000000001E-3</v>
      </c>
      <c r="J15" s="38">
        <v>1987589</v>
      </c>
      <c r="K15" s="309">
        <f t="shared" si="2"/>
        <v>-1.4284496222984618E-2</v>
      </c>
      <c r="L15" s="65">
        <v>2000000</v>
      </c>
      <c r="M15" s="68">
        <v>2028983</v>
      </c>
      <c r="N15" s="48"/>
      <c r="O15" s="59">
        <f t="shared" si="7"/>
        <v>-1</v>
      </c>
      <c r="P15" s="35">
        <f t="shared" si="8"/>
        <v>-1.6E-2</v>
      </c>
      <c r="Q15" s="71">
        <f t="shared" si="0"/>
        <v>1968000</v>
      </c>
      <c r="R15" s="72">
        <f t="shared" si="1"/>
        <v>2000000</v>
      </c>
    </row>
    <row r="16" spans="1:18" ht="15.75" x14ac:dyDescent="0.25">
      <c r="B16" s="106"/>
      <c r="C16" s="222" t="s">
        <v>139</v>
      </c>
      <c r="D16" s="83">
        <f t="shared" si="3"/>
        <v>1</v>
      </c>
      <c r="E16" s="309">
        <f t="shared" si="4"/>
        <v>2.9431457561042606E-2</v>
      </c>
      <c r="F16" s="39">
        <v>779503</v>
      </c>
      <c r="G16" s="309">
        <f t="shared" si="5"/>
        <v>-3.7260755556549644E-3</v>
      </c>
      <c r="H16" s="39">
        <v>757217</v>
      </c>
      <c r="I16" s="309">
        <f t="shared" si="6"/>
        <v>-1.8056264332547398E-2</v>
      </c>
      <c r="J16" s="39">
        <v>760049</v>
      </c>
      <c r="K16" s="309">
        <f t="shared" si="2"/>
        <v>-9.9234698119554914E-3</v>
      </c>
      <c r="L16" s="65">
        <v>774025</v>
      </c>
      <c r="M16" s="68">
        <v>781783</v>
      </c>
      <c r="N16" s="48"/>
      <c r="O16" s="59">
        <f t="shared" si="7"/>
        <v>-1</v>
      </c>
      <c r="P16" s="35">
        <f t="shared" si="8"/>
        <v>-2.1715060883046412E-2</v>
      </c>
      <c r="Q16" s="38">
        <f t="shared" si="0"/>
        <v>757217</v>
      </c>
      <c r="R16" s="68">
        <f t="shared" si="1"/>
        <v>774025</v>
      </c>
    </row>
    <row r="17" spans="2:18" ht="16.5" thickBot="1" x14ac:dyDescent="0.3">
      <c r="B17" s="107"/>
      <c r="C17" s="222" t="s">
        <v>140</v>
      </c>
      <c r="D17" s="83">
        <f t="shared" si="3"/>
        <v>1</v>
      </c>
      <c r="E17" s="309">
        <f t="shared" si="4"/>
        <v>2.3723003438905165E-2</v>
      </c>
      <c r="F17" s="39">
        <v>16478257</v>
      </c>
      <c r="G17" s="309">
        <f t="shared" si="5"/>
        <v>0.15196464610319901</v>
      </c>
      <c r="H17" s="39">
        <v>16096402</v>
      </c>
      <c r="I17" s="309">
        <f t="shared" si="6"/>
        <v>0</v>
      </c>
      <c r="J17" s="39">
        <v>13973000</v>
      </c>
      <c r="K17" s="309">
        <f t="shared" si="2"/>
        <v>-2.9429344324752537E-2</v>
      </c>
      <c r="L17" s="65">
        <v>13973000</v>
      </c>
      <c r="M17" s="68">
        <v>14396685</v>
      </c>
      <c r="N17" s="48"/>
      <c r="O17" s="59">
        <f t="shared" si="7"/>
        <v>1</v>
      </c>
      <c r="P17" s="35">
        <f t="shared" si="8"/>
        <v>0.15196464610319901</v>
      </c>
      <c r="Q17" s="71">
        <f t="shared" si="0"/>
        <v>16096402</v>
      </c>
      <c r="R17" s="72">
        <f t="shared" si="1"/>
        <v>13973000</v>
      </c>
    </row>
    <row r="18" spans="2:18" ht="17.25" thickTop="1" thickBot="1" x14ac:dyDescent="0.3">
      <c r="B18" s="24" t="s">
        <v>108</v>
      </c>
      <c r="C18" s="222" t="s">
        <v>141</v>
      </c>
      <c r="D18" s="83">
        <f t="shared" si="3"/>
        <v>1</v>
      </c>
      <c r="E18" s="309">
        <f t="shared" si="4"/>
        <v>3.5612412574955034E-3</v>
      </c>
      <c r="F18" s="38">
        <v>5577123</v>
      </c>
      <c r="G18" s="309">
        <f t="shared" si="5"/>
        <v>-7.3237872773913235E-3</v>
      </c>
      <c r="H18" s="38">
        <v>5557332</v>
      </c>
      <c r="I18" s="309">
        <f t="shared" si="6"/>
        <v>0</v>
      </c>
      <c r="J18" s="38">
        <v>5598333</v>
      </c>
      <c r="K18" s="309">
        <f t="shared" si="2"/>
        <v>-1.5919776392584926E-2</v>
      </c>
      <c r="L18" s="65">
        <v>5598333</v>
      </c>
      <c r="M18" s="68">
        <v>5688899</v>
      </c>
      <c r="N18" s="48"/>
      <c r="O18" s="59">
        <f t="shared" si="7"/>
        <v>-1</v>
      </c>
      <c r="P18" s="35">
        <f t="shared" si="8"/>
        <v>-7.3237872773913235E-3</v>
      </c>
      <c r="Q18" s="38">
        <f t="shared" si="0"/>
        <v>5557332</v>
      </c>
      <c r="R18" s="68">
        <f t="shared" si="1"/>
        <v>5598333</v>
      </c>
    </row>
    <row r="19" spans="2:18" ht="17.25" thickTop="1" thickBot="1" x14ac:dyDescent="0.3">
      <c r="B19" s="25" t="s">
        <v>109</v>
      </c>
      <c r="C19" s="222" t="s">
        <v>142</v>
      </c>
      <c r="D19" s="83">
        <f t="shared" si="3"/>
        <v>-1</v>
      </c>
      <c r="E19" s="309">
        <f t="shared" si="4"/>
        <v>-6.5518978347309353E-2</v>
      </c>
      <c r="F19" s="38">
        <v>768035</v>
      </c>
      <c r="G19" s="309">
        <f t="shared" si="5"/>
        <v>-7.2015861509869411E-2</v>
      </c>
      <c r="H19" s="38">
        <v>821884</v>
      </c>
      <c r="I19" s="309">
        <f t="shared" si="6"/>
        <v>-0.11059047531058223</v>
      </c>
      <c r="J19" s="38">
        <v>885666</v>
      </c>
      <c r="K19" s="309">
        <f t="shared" si="2"/>
        <v>-0.14419918561540351</v>
      </c>
      <c r="L19" s="65">
        <v>995791</v>
      </c>
      <c r="M19" s="68">
        <v>1163578</v>
      </c>
      <c r="N19" s="48"/>
      <c r="O19" s="59">
        <f t="shared" si="7"/>
        <v>-1</v>
      </c>
      <c r="P19" s="35">
        <f t="shared" si="8"/>
        <v>-0.17464206846617414</v>
      </c>
      <c r="Q19" s="38">
        <f t="shared" si="0"/>
        <v>821884</v>
      </c>
      <c r="R19" s="72">
        <f t="shared" si="1"/>
        <v>995791</v>
      </c>
    </row>
    <row r="20" spans="2:18" ht="17.25" thickTop="1" thickBot="1" x14ac:dyDescent="0.3">
      <c r="B20" s="26" t="s">
        <v>110</v>
      </c>
      <c r="C20" s="222" t="s">
        <v>143</v>
      </c>
      <c r="D20" s="83">
        <f t="shared" si="3"/>
        <v>-1</v>
      </c>
      <c r="E20" s="309">
        <f t="shared" si="4"/>
        <v>-5.7988978582089935E-2</v>
      </c>
      <c r="F20" s="38">
        <v>182395</v>
      </c>
      <c r="G20" s="309">
        <f t="shared" si="5"/>
        <v>-3.0867410781320385E-2</v>
      </c>
      <c r="H20" s="38">
        <v>193623</v>
      </c>
      <c r="I20" s="309">
        <f t="shared" si="6"/>
        <v>-0.15168164814681143</v>
      </c>
      <c r="J20" s="38">
        <v>199790</v>
      </c>
      <c r="K20" s="309">
        <f t="shared" si="2"/>
        <v>-0.15633910788233102</v>
      </c>
      <c r="L20" s="65">
        <v>235513</v>
      </c>
      <c r="M20" s="68">
        <v>279156</v>
      </c>
      <c r="N20" s="48"/>
      <c r="O20" s="59">
        <f t="shared" si="7"/>
        <v>-1</v>
      </c>
      <c r="P20" s="35">
        <f t="shared" ref="P20:P47" si="9">SUM(Q20-R20)/R20</f>
        <v>-0.17786703918679647</v>
      </c>
      <c r="Q20" s="71">
        <f t="shared" si="0"/>
        <v>193623</v>
      </c>
      <c r="R20" s="68">
        <f t="shared" si="1"/>
        <v>235513</v>
      </c>
    </row>
    <row r="21" spans="2:18" ht="16.5" thickTop="1" x14ac:dyDescent="0.25">
      <c r="B21" s="108" t="s">
        <v>111</v>
      </c>
      <c r="C21" s="222" t="s">
        <v>144</v>
      </c>
      <c r="D21" s="83">
        <f t="shared" si="3"/>
        <v>1</v>
      </c>
      <c r="E21" s="309">
        <f t="shared" si="4"/>
        <v>0.13557421749948048</v>
      </c>
      <c r="F21" s="38">
        <v>1617521</v>
      </c>
      <c r="G21" s="309">
        <f t="shared" si="5"/>
        <v>0.10594461301473032</v>
      </c>
      <c r="H21" s="38">
        <v>1424408</v>
      </c>
      <c r="I21" s="309">
        <f t="shared" si="6"/>
        <v>0.15645233556580557</v>
      </c>
      <c r="J21" s="38">
        <v>1287956</v>
      </c>
      <c r="K21" s="309">
        <f t="shared" si="2"/>
        <v>4.8652501501823847E-2</v>
      </c>
      <c r="L21" s="65">
        <v>1113713</v>
      </c>
      <c r="M21" s="68">
        <v>1062042</v>
      </c>
      <c r="N21" s="48"/>
      <c r="O21" s="59">
        <f t="shared" si="7"/>
        <v>1</v>
      </c>
      <c r="P21" s="35">
        <f t="shared" si="9"/>
        <v>0.27897223072730587</v>
      </c>
      <c r="Q21" s="38">
        <f t="shared" si="0"/>
        <v>1424408</v>
      </c>
      <c r="R21" s="72">
        <f t="shared" si="1"/>
        <v>1113713</v>
      </c>
    </row>
    <row r="22" spans="2:18" ht="15.75" x14ac:dyDescent="0.25">
      <c r="B22" s="109"/>
      <c r="C22" s="222" t="s">
        <v>145</v>
      </c>
      <c r="D22" s="83">
        <f t="shared" si="3"/>
        <v>1</v>
      </c>
      <c r="E22" s="309">
        <f t="shared" si="4"/>
        <v>0.11312439703869162</v>
      </c>
      <c r="F22" s="38">
        <v>534214</v>
      </c>
      <c r="G22" s="309">
        <f t="shared" si="5"/>
        <v>9.7928014696294127E-2</v>
      </c>
      <c r="H22" s="38">
        <v>479923</v>
      </c>
      <c r="I22" s="309">
        <f t="shared" si="6"/>
        <v>0.12145981656083638</v>
      </c>
      <c r="J22" s="38">
        <v>437117</v>
      </c>
      <c r="K22" s="309">
        <f t="shared" si="2"/>
        <v>0.10920918955375514</v>
      </c>
      <c r="L22" s="65">
        <v>389775</v>
      </c>
      <c r="M22" s="68">
        <v>351399</v>
      </c>
      <c r="N22" s="48"/>
      <c r="O22" s="59">
        <f t="shared" si="7"/>
        <v>1</v>
      </c>
      <c r="P22" s="35">
        <f t="shared" si="9"/>
        <v>0.23128214995830929</v>
      </c>
      <c r="Q22" s="38">
        <f t="shared" si="0"/>
        <v>479923</v>
      </c>
      <c r="R22" s="68">
        <f t="shared" si="1"/>
        <v>389775</v>
      </c>
    </row>
    <row r="23" spans="2:18" ht="23.25" customHeight="1" thickBot="1" x14ac:dyDescent="0.3">
      <c r="B23" s="110"/>
      <c r="C23" s="222" t="s">
        <v>146</v>
      </c>
      <c r="D23" s="83" t="s">
        <v>28</v>
      </c>
      <c r="E23" s="310" t="s">
        <v>93</v>
      </c>
      <c r="F23" s="38" t="s">
        <v>28</v>
      </c>
      <c r="G23" s="309" t="s">
        <v>28</v>
      </c>
      <c r="H23" s="38" t="s">
        <v>28</v>
      </c>
      <c r="I23" s="309" t="s">
        <v>28</v>
      </c>
      <c r="J23" s="38" t="s">
        <v>28</v>
      </c>
      <c r="K23" s="309">
        <f t="shared" si="2"/>
        <v>0</v>
      </c>
      <c r="L23" s="65">
        <v>45910</v>
      </c>
      <c r="M23" s="68">
        <v>45910</v>
      </c>
      <c r="N23" s="48"/>
      <c r="O23" s="59" t="s">
        <v>28</v>
      </c>
      <c r="P23" s="35" t="s">
        <v>21</v>
      </c>
      <c r="Q23" s="71" t="str">
        <f t="shared" si="0"/>
        <v>-</v>
      </c>
      <c r="R23" s="72">
        <f t="shared" si="1"/>
        <v>45910</v>
      </c>
    </row>
    <row r="24" spans="2:18" s="5" customFormat="1" ht="23.25" customHeight="1" thickTop="1" thickBot="1" x14ac:dyDescent="0.3">
      <c r="B24" s="30" t="s">
        <v>120</v>
      </c>
      <c r="C24" s="222" t="s">
        <v>147</v>
      </c>
      <c r="D24" s="83" t="s">
        <v>28</v>
      </c>
      <c r="E24" s="311" t="s">
        <v>20</v>
      </c>
      <c r="F24" s="38" t="s">
        <v>28</v>
      </c>
      <c r="G24" s="309" t="s">
        <v>28</v>
      </c>
      <c r="H24" s="38" t="s">
        <v>28</v>
      </c>
      <c r="I24" s="309" t="s">
        <v>28</v>
      </c>
      <c r="J24" s="38" t="s">
        <v>28</v>
      </c>
      <c r="K24" s="309" t="s">
        <v>28</v>
      </c>
      <c r="L24" s="65" t="s">
        <v>28</v>
      </c>
      <c r="M24" s="68" t="s">
        <v>28</v>
      </c>
      <c r="N24" s="48"/>
      <c r="O24" s="59" t="s">
        <v>28</v>
      </c>
      <c r="P24" s="35" t="s">
        <v>28</v>
      </c>
      <c r="Q24" s="71" t="s">
        <v>28</v>
      </c>
      <c r="R24" s="72" t="s">
        <v>28</v>
      </c>
    </row>
    <row r="25" spans="2:18" ht="16.5" thickTop="1" x14ac:dyDescent="0.25">
      <c r="B25" s="92" t="s">
        <v>112</v>
      </c>
      <c r="C25" s="222" t="s">
        <v>148</v>
      </c>
      <c r="D25" s="83">
        <f t="shared" ref="D25:D32" si="10">SIGN(E25)</f>
        <v>0</v>
      </c>
      <c r="E25" s="309">
        <f t="shared" ref="E25:E32" si="11">(F25-H25)/H25</f>
        <v>0</v>
      </c>
      <c r="F25" s="38">
        <v>20078000</v>
      </c>
      <c r="G25" s="309">
        <f t="shared" si="5"/>
        <v>0</v>
      </c>
      <c r="H25" s="38">
        <v>20078000</v>
      </c>
      <c r="I25" s="309">
        <f t="shared" si="6"/>
        <v>0</v>
      </c>
      <c r="J25" s="38">
        <v>20078000</v>
      </c>
      <c r="K25" s="309">
        <f t="shared" si="2"/>
        <v>0</v>
      </c>
      <c r="L25" s="65">
        <v>20078000</v>
      </c>
      <c r="M25" s="68">
        <v>20078000</v>
      </c>
      <c r="N25" s="48"/>
      <c r="O25" s="59">
        <f t="shared" ref="O25:O32" si="12">SIGN(P25)</f>
        <v>0</v>
      </c>
      <c r="P25" s="35">
        <f>(Q25-R25)/R25</f>
        <v>0</v>
      </c>
      <c r="Q25" s="71">
        <f t="shared" ref="Q25:Q47" si="13">H25</f>
        <v>20078000</v>
      </c>
      <c r="R25" s="68">
        <f t="shared" ref="R25:R47" si="14">L25</f>
        <v>20078000</v>
      </c>
    </row>
    <row r="26" spans="2:18" ht="16.5" thickBot="1" x14ac:dyDescent="0.3">
      <c r="B26" s="93"/>
      <c r="C26" s="222" t="s">
        <v>149</v>
      </c>
      <c r="D26" s="83">
        <f t="shared" si="10"/>
        <v>1</v>
      </c>
      <c r="E26" s="309">
        <f t="shared" si="11"/>
        <v>5.5245802592239282E-3</v>
      </c>
      <c r="F26" s="38">
        <v>13828333</v>
      </c>
      <c r="G26" s="309">
        <f t="shared" si="5"/>
        <v>3.9288891535577491E-2</v>
      </c>
      <c r="H26" s="38">
        <v>13752357</v>
      </c>
      <c r="I26" s="309">
        <f t="shared" si="6"/>
        <v>-1.8962738064752991E-2</v>
      </c>
      <c r="J26" s="38">
        <v>13232468</v>
      </c>
      <c r="K26" s="309">
        <f t="shared" si="2"/>
        <v>3.8380432730814554E-2</v>
      </c>
      <c r="L26" s="65">
        <v>13488242</v>
      </c>
      <c r="M26" s="68">
        <v>12989692</v>
      </c>
      <c r="N26" s="48"/>
      <c r="O26" s="59">
        <f t="shared" si="12"/>
        <v>1</v>
      </c>
      <c r="P26" s="35">
        <f>(Q26-R26)/R26</f>
        <v>1.9581128511780854E-2</v>
      </c>
      <c r="Q26" s="71">
        <f t="shared" si="13"/>
        <v>13752357</v>
      </c>
      <c r="R26" s="72">
        <f t="shared" si="14"/>
        <v>13488242</v>
      </c>
    </row>
    <row r="27" spans="2:18" ht="17.25" thickTop="1" thickBot="1" x14ac:dyDescent="0.3">
      <c r="B27" s="27" t="s">
        <v>113</v>
      </c>
      <c r="C27" s="222" t="s">
        <v>150</v>
      </c>
      <c r="D27" s="83">
        <f t="shared" si="10"/>
        <v>1</v>
      </c>
      <c r="E27" s="309">
        <f t="shared" si="11"/>
        <v>7.0611601348467293E-2</v>
      </c>
      <c r="F27" s="38">
        <v>122903</v>
      </c>
      <c r="G27" s="309">
        <f t="shared" si="5"/>
        <v>2.0454060588820936E-2</v>
      </c>
      <c r="H27" s="38">
        <v>114797</v>
      </c>
      <c r="I27" s="309">
        <f t="shared" si="6"/>
        <v>-2.2105546814558542E-2</v>
      </c>
      <c r="J27" s="38">
        <v>112496</v>
      </c>
      <c r="K27" s="309">
        <f t="shared" si="2"/>
        <v>0.1133704330994435</v>
      </c>
      <c r="L27" s="65">
        <v>115039</v>
      </c>
      <c r="M27" s="68">
        <v>103325</v>
      </c>
      <c r="N27" s="48"/>
      <c r="O27" s="59">
        <f t="shared" si="12"/>
        <v>-1</v>
      </c>
      <c r="P27" s="35">
        <f t="shared" si="9"/>
        <v>-2.1036344196316034E-3</v>
      </c>
      <c r="Q27" s="38">
        <f t="shared" si="13"/>
        <v>114797</v>
      </c>
      <c r="R27" s="68">
        <f t="shared" si="14"/>
        <v>115039</v>
      </c>
    </row>
    <row r="28" spans="2:18" ht="16.5" thickTop="1" x14ac:dyDescent="0.25">
      <c r="B28" s="94" t="s">
        <v>118</v>
      </c>
      <c r="C28" s="222" t="s">
        <v>151</v>
      </c>
      <c r="D28" s="83">
        <f t="shared" si="10"/>
        <v>1</v>
      </c>
      <c r="E28" s="309">
        <f t="shared" si="11"/>
        <v>0.25392273563467155</v>
      </c>
      <c r="F28" s="38">
        <v>69525</v>
      </c>
      <c r="G28" s="309">
        <f t="shared" si="5"/>
        <v>-0.19305496936443947</v>
      </c>
      <c r="H28" s="38">
        <v>55446</v>
      </c>
      <c r="I28" s="309">
        <f t="shared" si="6"/>
        <v>-0.39963651932301725</v>
      </c>
      <c r="J28" s="38">
        <v>68711</v>
      </c>
      <c r="K28" s="309">
        <f t="shared" si="2"/>
        <v>-5.6230827588481712E-2</v>
      </c>
      <c r="L28" s="65">
        <v>114449</v>
      </c>
      <c r="M28" s="68">
        <v>121268</v>
      </c>
      <c r="N28" s="48"/>
      <c r="O28" s="59">
        <f t="shared" si="12"/>
        <v>-1</v>
      </c>
      <c r="P28" s="35">
        <f t="shared" si="9"/>
        <v>-0.51553967269264034</v>
      </c>
      <c r="Q28" s="71">
        <f t="shared" si="13"/>
        <v>55446</v>
      </c>
      <c r="R28" s="72">
        <f t="shared" si="14"/>
        <v>114449</v>
      </c>
    </row>
    <row r="29" spans="2:18" ht="16.5" thickBot="1" x14ac:dyDescent="0.3">
      <c r="B29" s="95"/>
      <c r="C29" s="222" t="s">
        <v>152</v>
      </c>
      <c r="D29" s="83">
        <f t="shared" si="10"/>
        <v>1</v>
      </c>
      <c r="E29" s="309">
        <f t="shared" si="11"/>
        <v>4.884259259259259E-2</v>
      </c>
      <c r="F29" s="38">
        <v>135930</v>
      </c>
      <c r="G29" s="309">
        <f t="shared" si="5"/>
        <v>1.894803050554289E-2</v>
      </c>
      <c r="H29" s="38">
        <v>129600</v>
      </c>
      <c r="I29" s="309">
        <f t="shared" si="6"/>
        <v>0.55090842580173149</v>
      </c>
      <c r="J29" s="38">
        <v>127190</v>
      </c>
      <c r="K29" s="309">
        <f t="shared" si="2"/>
        <v>8.5808100199923215E-2</v>
      </c>
      <c r="L29" s="65">
        <v>82010</v>
      </c>
      <c r="M29" s="68">
        <v>75529</v>
      </c>
      <c r="N29" s="48"/>
      <c r="O29" s="59">
        <f t="shared" si="12"/>
        <v>1</v>
      </c>
      <c r="P29" s="35">
        <f t="shared" si="9"/>
        <v>0.58029508596512624</v>
      </c>
      <c r="Q29" s="38">
        <f t="shared" si="13"/>
        <v>129600</v>
      </c>
      <c r="R29" s="68">
        <f t="shared" si="14"/>
        <v>82010</v>
      </c>
    </row>
    <row r="30" spans="2:18" ht="17.25" thickTop="1" thickBot="1" x14ac:dyDescent="0.3">
      <c r="B30" s="28" t="s">
        <v>114</v>
      </c>
      <c r="C30" s="222" t="s">
        <v>153</v>
      </c>
      <c r="D30" s="83">
        <f t="shared" si="10"/>
        <v>1</v>
      </c>
      <c r="E30" s="309">
        <f t="shared" si="11"/>
        <v>0.20945220193340494</v>
      </c>
      <c r="F30" s="38">
        <v>1126</v>
      </c>
      <c r="G30" s="309">
        <f t="shared" si="5"/>
        <v>-4.9029622063329927E-2</v>
      </c>
      <c r="H30" s="38">
        <v>931</v>
      </c>
      <c r="I30" s="309">
        <f t="shared" si="6"/>
        <v>5.155746509129968E-2</v>
      </c>
      <c r="J30" s="38">
        <v>979</v>
      </c>
      <c r="K30" s="309">
        <f t="shared" si="2"/>
        <v>-0.167262969588551</v>
      </c>
      <c r="L30" s="65">
        <v>931</v>
      </c>
      <c r="M30" s="68">
        <v>1118</v>
      </c>
      <c r="N30" s="48"/>
      <c r="O30" s="59">
        <f t="shared" si="12"/>
        <v>0</v>
      </c>
      <c r="P30" s="35">
        <f t="shared" si="9"/>
        <v>0</v>
      </c>
      <c r="Q30" s="71">
        <f t="shared" si="13"/>
        <v>931</v>
      </c>
      <c r="R30" s="72">
        <f t="shared" si="14"/>
        <v>931</v>
      </c>
    </row>
    <row r="31" spans="2:18" ht="64.5" thickTop="1" thickBot="1" x14ac:dyDescent="0.3">
      <c r="B31" s="29" t="s">
        <v>119</v>
      </c>
      <c r="C31" s="222" t="s">
        <v>59</v>
      </c>
      <c r="D31" s="83">
        <f t="shared" si="10"/>
        <v>-1</v>
      </c>
      <c r="E31" s="309">
        <f t="shared" si="11"/>
        <v>-1.5456906484073748E-3</v>
      </c>
      <c r="F31" s="38">
        <v>1824191</v>
      </c>
      <c r="G31" s="309">
        <f t="shared" si="5"/>
        <v>4.5386091615580298E-2</v>
      </c>
      <c r="H31" s="38">
        <v>1827015</v>
      </c>
      <c r="I31" s="309">
        <f t="shared" si="6"/>
        <v>-4.8581446806959926E-3</v>
      </c>
      <c r="J31" s="38">
        <v>1747694</v>
      </c>
      <c r="K31" s="309">
        <f t="shared" si="2"/>
        <v>-2.990769842628855E-2</v>
      </c>
      <c r="L31" s="65">
        <v>1756226</v>
      </c>
      <c r="M31" s="68">
        <v>1810370</v>
      </c>
      <c r="N31" s="48"/>
      <c r="O31" s="59">
        <f t="shared" si="12"/>
        <v>1</v>
      </c>
      <c r="P31" s="35">
        <f t="shared" si="9"/>
        <v>4.0307454735324495E-2</v>
      </c>
      <c r="Q31" s="38">
        <f t="shared" si="13"/>
        <v>1827015</v>
      </c>
      <c r="R31" s="68">
        <f t="shared" si="14"/>
        <v>1756226</v>
      </c>
    </row>
    <row r="32" spans="2:18" ht="16.5" thickTop="1" x14ac:dyDescent="0.25">
      <c r="B32" s="90" t="s">
        <v>115</v>
      </c>
      <c r="C32" s="222" t="s">
        <v>154</v>
      </c>
      <c r="D32" s="83">
        <f t="shared" si="10"/>
        <v>1</v>
      </c>
      <c r="E32" s="309">
        <f t="shared" si="11"/>
        <v>0.20898776558369789</v>
      </c>
      <c r="F32" s="38">
        <v>2840738</v>
      </c>
      <c r="G32" s="309">
        <f t="shared" si="5"/>
        <v>5.8179820265301205E-2</v>
      </c>
      <c r="H32" s="38">
        <v>2349683</v>
      </c>
      <c r="I32" s="309">
        <f t="shared" si="6"/>
        <v>0.10991175169511223</v>
      </c>
      <c r="J32" s="38">
        <v>2220495</v>
      </c>
      <c r="K32" s="309">
        <f t="shared" si="2"/>
        <v>-2.5672107291710294E-2</v>
      </c>
      <c r="L32" s="65">
        <v>2000605</v>
      </c>
      <c r="M32" s="68">
        <v>2053318</v>
      </c>
      <c r="N32" s="48"/>
      <c r="O32" s="59">
        <f t="shared" si="12"/>
        <v>1</v>
      </c>
      <c r="P32" s="35">
        <f t="shared" si="9"/>
        <v>0.17448621791907948</v>
      </c>
      <c r="Q32" s="71">
        <f t="shared" si="13"/>
        <v>2349683</v>
      </c>
      <c r="R32" s="72">
        <f t="shared" si="14"/>
        <v>2000605</v>
      </c>
    </row>
    <row r="33" spans="2:18" ht="16.5" thickBot="1" x14ac:dyDescent="0.3">
      <c r="B33" s="96"/>
      <c r="C33" s="222" t="s">
        <v>155</v>
      </c>
      <c r="D33" s="83" t="s">
        <v>28</v>
      </c>
      <c r="E33" s="309" t="s">
        <v>21</v>
      </c>
      <c r="F33" s="38" t="s">
        <v>28</v>
      </c>
      <c r="G33" s="309" t="s">
        <v>28</v>
      </c>
      <c r="H33" s="38" t="s">
        <v>28</v>
      </c>
      <c r="I33" s="309" t="s">
        <v>28</v>
      </c>
      <c r="J33" s="38" t="s">
        <v>28</v>
      </c>
      <c r="K33" s="309">
        <f t="shared" si="2"/>
        <v>0</v>
      </c>
      <c r="L33" s="65">
        <v>195079</v>
      </c>
      <c r="M33" s="68">
        <v>195079</v>
      </c>
      <c r="N33" s="48"/>
      <c r="O33" s="59" t="s">
        <v>28</v>
      </c>
      <c r="P33" s="35" t="s">
        <v>21</v>
      </c>
      <c r="Q33" s="38" t="str">
        <f t="shared" si="13"/>
        <v>-</v>
      </c>
      <c r="R33" s="68">
        <f t="shared" si="14"/>
        <v>195079</v>
      </c>
    </row>
    <row r="34" spans="2:18" ht="16.5" thickTop="1" x14ac:dyDescent="0.25">
      <c r="B34" s="97" t="s">
        <v>116</v>
      </c>
      <c r="C34" s="222" t="s">
        <v>156</v>
      </c>
      <c r="D34" s="83">
        <f>SIGN(E34)</f>
        <v>1</v>
      </c>
      <c r="E34" s="309">
        <f>(F34-H34)/H34</f>
        <v>2.1350090172667265E-2</v>
      </c>
      <c r="F34" s="38">
        <v>3431961</v>
      </c>
      <c r="G34" s="309">
        <f t="shared" si="5"/>
        <v>1.4888895063734474E-2</v>
      </c>
      <c r="H34" s="38">
        <v>3360220</v>
      </c>
      <c r="I34" s="309">
        <f t="shared" si="6"/>
        <v>5.0087567451676147E-2</v>
      </c>
      <c r="J34" s="38">
        <v>3310924</v>
      </c>
      <c r="K34" s="309">
        <f t="shared" si="2"/>
        <v>9.8945597104609373E-2</v>
      </c>
      <c r="L34" s="65">
        <v>3152998</v>
      </c>
      <c r="M34" s="68">
        <v>2869112</v>
      </c>
      <c r="N34" s="48"/>
      <c r="O34" s="59">
        <f>SIGN(P34)</f>
        <v>1</v>
      </c>
      <c r="P34" s="35">
        <f t="shared" si="9"/>
        <v>6.5722211051196355E-2</v>
      </c>
      <c r="Q34" s="71">
        <f t="shared" si="13"/>
        <v>3360220</v>
      </c>
      <c r="R34" s="72">
        <f t="shared" si="14"/>
        <v>3152998</v>
      </c>
    </row>
    <row r="35" spans="2:18" ht="16.5" thickBot="1" x14ac:dyDescent="0.3">
      <c r="B35" s="98"/>
      <c r="C35" s="222" t="s">
        <v>157</v>
      </c>
      <c r="D35" s="83" t="s">
        <v>28</v>
      </c>
      <c r="E35" s="309" t="s">
        <v>21</v>
      </c>
      <c r="F35" s="38" t="s">
        <v>28</v>
      </c>
      <c r="G35" s="309" t="s">
        <v>28</v>
      </c>
      <c r="H35" s="38" t="s">
        <v>28</v>
      </c>
      <c r="I35" s="309" t="s">
        <v>28</v>
      </c>
      <c r="J35" s="38" t="s">
        <v>28</v>
      </c>
      <c r="K35" s="309" t="s">
        <v>28</v>
      </c>
      <c r="L35" s="66" t="s">
        <v>28</v>
      </c>
      <c r="M35" s="69" t="s">
        <v>28</v>
      </c>
      <c r="N35" s="49"/>
      <c r="O35" s="59" t="s">
        <v>28</v>
      </c>
      <c r="P35" s="35" t="s">
        <v>21</v>
      </c>
      <c r="Q35" s="38" t="str">
        <f t="shared" si="13"/>
        <v>-</v>
      </c>
      <c r="R35" s="68" t="str">
        <f t="shared" si="14"/>
        <v>-</v>
      </c>
    </row>
    <row r="36" spans="2:18" ht="16.5" thickTop="1" x14ac:dyDescent="0.25">
      <c r="B36" s="99" t="s">
        <v>117</v>
      </c>
      <c r="C36" s="222" t="s">
        <v>158</v>
      </c>
      <c r="D36" s="83">
        <f>SIGN(E36)</f>
        <v>1</v>
      </c>
      <c r="E36" s="309">
        <f>(F36-H36)/H36</f>
        <v>2.3450614312326014E-2</v>
      </c>
      <c r="F36" s="38">
        <v>244487</v>
      </c>
      <c r="G36" s="309">
        <f t="shared" si="5"/>
        <v>-0.15394613815379385</v>
      </c>
      <c r="H36" s="38">
        <v>238885</v>
      </c>
      <c r="I36" s="309">
        <f t="shared" si="6"/>
        <v>-0.13623445554246907</v>
      </c>
      <c r="J36" s="38">
        <v>282352</v>
      </c>
      <c r="K36" s="309">
        <f t="shared" si="2"/>
        <v>-0.15373523046175194</v>
      </c>
      <c r="L36" s="65">
        <v>326885</v>
      </c>
      <c r="M36" s="68">
        <v>386268</v>
      </c>
      <c r="N36" s="48"/>
      <c r="O36" s="59">
        <f>SIGN(P36)</f>
        <v>-1</v>
      </c>
      <c r="P36" s="35">
        <f t="shared" si="9"/>
        <v>-0.2692078253820151</v>
      </c>
      <c r="Q36" s="71">
        <f t="shared" si="13"/>
        <v>238885</v>
      </c>
      <c r="R36" s="72">
        <f t="shared" si="14"/>
        <v>326885</v>
      </c>
    </row>
    <row r="37" spans="2:18" ht="15.75" x14ac:dyDescent="0.25">
      <c r="B37" s="100"/>
      <c r="C37" s="222" t="s">
        <v>159</v>
      </c>
      <c r="D37" s="83" t="s">
        <v>28</v>
      </c>
      <c r="E37" s="309" t="s">
        <v>21</v>
      </c>
      <c r="F37" s="38">
        <v>8508</v>
      </c>
      <c r="G37" s="309" t="s">
        <v>28</v>
      </c>
      <c r="H37" s="38" t="s">
        <v>28</v>
      </c>
      <c r="I37" s="309" t="s">
        <v>28</v>
      </c>
      <c r="J37" s="38" t="s">
        <v>28</v>
      </c>
      <c r="K37" s="309">
        <f t="shared" si="2"/>
        <v>7.333393616059318E-2</v>
      </c>
      <c r="L37" s="65">
        <v>11870</v>
      </c>
      <c r="M37" s="68">
        <v>11059</v>
      </c>
      <c r="N37" s="48"/>
      <c r="O37" s="59" t="s">
        <v>28</v>
      </c>
      <c r="P37" s="35" t="s">
        <v>21</v>
      </c>
      <c r="Q37" s="38" t="str">
        <f t="shared" si="13"/>
        <v>-</v>
      </c>
      <c r="R37" s="68">
        <f t="shared" si="14"/>
        <v>11870</v>
      </c>
    </row>
    <row r="38" spans="2:18" ht="15.75" x14ac:dyDescent="0.25">
      <c r="B38" s="100"/>
      <c r="C38" s="222" t="s">
        <v>160</v>
      </c>
      <c r="D38" s="83">
        <f>SIGN(E38)</f>
        <v>-1</v>
      </c>
      <c r="E38" s="309">
        <f>(F38-H38)/H38</f>
        <v>-0.13273557938970462</v>
      </c>
      <c r="F38" s="38">
        <v>248486</v>
      </c>
      <c r="G38" s="309">
        <f t="shared" si="5"/>
        <v>-0.27558133360976755</v>
      </c>
      <c r="H38" s="38">
        <v>286517</v>
      </c>
      <c r="I38" s="309">
        <f t="shared" si="6"/>
        <v>-0.22411462716549257</v>
      </c>
      <c r="J38" s="38">
        <v>395513</v>
      </c>
      <c r="K38" s="309">
        <f t="shared" si="2"/>
        <v>-0.1732293808915214</v>
      </c>
      <c r="L38" s="65">
        <v>509757</v>
      </c>
      <c r="M38" s="68">
        <v>616564</v>
      </c>
      <c r="N38" s="48"/>
      <c r="O38" s="59">
        <f>SIGN(P38)</f>
        <v>-1</v>
      </c>
      <c r="P38" s="35">
        <f t="shared" si="9"/>
        <v>-0.43793415293953786</v>
      </c>
      <c r="Q38" s="71">
        <f t="shared" si="13"/>
        <v>286517</v>
      </c>
      <c r="R38" s="72">
        <f t="shared" si="14"/>
        <v>509757</v>
      </c>
    </row>
    <row r="39" spans="2:18" ht="24.75" thickBot="1" x14ac:dyDescent="0.3">
      <c r="B39" s="101"/>
      <c r="C39" s="222" t="s">
        <v>161</v>
      </c>
      <c r="D39" s="83" t="s">
        <v>28</v>
      </c>
      <c r="E39" s="310" t="s">
        <v>52</v>
      </c>
      <c r="F39" s="38" t="s">
        <v>28</v>
      </c>
      <c r="G39" s="309" t="s">
        <v>28</v>
      </c>
      <c r="H39" s="38" t="s">
        <v>28</v>
      </c>
      <c r="I39" s="309" t="s">
        <v>28</v>
      </c>
      <c r="J39" s="38" t="s">
        <v>28</v>
      </c>
      <c r="K39" s="309" t="s">
        <v>28</v>
      </c>
      <c r="L39" s="65">
        <v>372448</v>
      </c>
      <c r="M39" s="68" t="s">
        <v>28</v>
      </c>
      <c r="N39" s="48"/>
      <c r="O39" s="59" t="s">
        <v>28</v>
      </c>
      <c r="P39" s="35" t="s">
        <v>21</v>
      </c>
      <c r="Q39" s="38" t="str">
        <f t="shared" si="13"/>
        <v>-</v>
      </c>
      <c r="R39" s="68">
        <f t="shared" si="14"/>
        <v>372448</v>
      </c>
    </row>
    <row r="40" spans="2:18" ht="17.25" thickTop="1" thickBot="1" x14ac:dyDescent="0.3">
      <c r="B40" s="28" t="s">
        <v>121</v>
      </c>
      <c r="C40" s="222" t="s">
        <v>162</v>
      </c>
      <c r="D40" s="83">
        <f>SIGN(E40)</f>
        <v>1</v>
      </c>
      <c r="E40" s="309">
        <f>(F40-H40)/H40</f>
        <v>0.10266456225048742</v>
      </c>
      <c r="F40" s="38">
        <v>118768</v>
      </c>
      <c r="G40" s="309">
        <f t="shared" si="5"/>
        <v>0.16836065040297649</v>
      </c>
      <c r="H40" s="38">
        <v>107710</v>
      </c>
      <c r="I40" s="309">
        <f t="shared" si="6"/>
        <v>-1.2045481337005563E-2</v>
      </c>
      <c r="J40" s="38">
        <v>92189</v>
      </c>
      <c r="K40" s="309">
        <f t="shared" si="2"/>
        <v>-0.13631062569418734</v>
      </c>
      <c r="L40" s="65">
        <v>93313</v>
      </c>
      <c r="M40" s="68">
        <v>108040</v>
      </c>
      <c r="N40" s="48"/>
      <c r="O40" s="59">
        <f>SIGN(P40)</f>
        <v>1</v>
      </c>
      <c r="P40" s="35">
        <f t="shared" si="9"/>
        <v>0.15428718399365576</v>
      </c>
      <c r="Q40" s="71">
        <f t="shared" si="13"/>
        <v>107710</v>
      </c>
      <c r="R40" s="72">
        <f t="shared" si="14"/>
        <v>93313</v>
      </c>
    </row>
    <row r="41" spans="2:18" ht="15.75" customHeight="1" thickTop="1" thickBot="1" x14ac:dyDescent="0.3">
      <c r="B41" s="31" t="s">
        <v>123</v>
      </c>
      <c r="C41" s="222" t="s">
        <v>95</v>
      </c>
      <c r="D41" s="83">
        <f>SIGN(E41)</f>
        <v>-1</v>
      </c>
      <c r="E41" s="309">
        <f>(F41-H41)/H41</f>
        <v>-0.13124490508908815</v>
      </c>
      <c r="F41" s="38">
        <v>7460</v>
      </c>
      <c r="G41" s="309">
        <f t="shared" si="5"/>
        <v>-0.16403816199376947</v>
      </c>
      <c r="H41" s="38">
        <v>8587</v>
      </c>
      <c r="I41" s="309">
        <f t="shared" si="6"/>
        <v>3.6737989503431573E-2</v>
      </c>
      <c r="J41" s="38">
        <v>10272</v>
      </c>
      <c r="K41" s="309">
        <f t="shared" si="2"/>
        <v>0</v>
      </c>
      <c r="L41" s="65">
        <v>9908</v>
      </c>
      <c r="M41" s="68">
        <v>9908</v>
      </c>
      <c r="N41" s="48"/>
      <c r="O41" s="59">
        <f>SIGN(P41)</f>
        <v>-1</v>
      </c>
      <c r="P41" s="35">
        <f t="shared" si="9"/>
        <v>-0.13332660476382721</v>
      </c>
      <c r="Q41" s="38">
        <f t="shared" si="13"/>
        <v>8587</v>
      </c>
      <c r="R41" s="68">
        <f t="shared" si="14"/>
        <v>9908</v>
      </c>
    </row>
    <row r="42" spans="2:18" ht="17.25" thickTop="1" thickBot="1" x14ac:dyDescent="0.3">
      <c r="B42" s="29" t="s">
        <v>122</v>
      </c>
      <c r="C42" s="222" t="s">
        <v>163</v>
      </c>
      <c r="D42" s="83">
        <f>SIGN(E42)</f>
        <v>-1</v>
      </c>
      <c r="E42" s="309">
        <f>(F42-H42)/H42</f>
        <v>-4.2564984065281792E-3</v>
      </c>
      <c r="F42" s="38">
        <v>3988356</v>
      </c>
      <c r="G42" s="309">
        <f t="shared" si="5"/>
        <v>-9.5508711732779361E-3</v>
      </c>
      <c r="H42" s="38">
        <v>4005405</v>
      </c>
      <c r="I42" s="309">
        <f t="shared" si="6"/>
        <v>-7.2513825717405479E-3</v>
      </c>
      <c r="J42" s="38">
        <v>4044029</v>
      </c>
      <c r="K42" s="309">
        <f t="shared" si="2"/>
        <v>-3.0019300234005914E-2</v>
      </c>
      <c r="L42" s="65">
        <v>4073568</v>
      </c>
      <c r="M42" s="68">
        <v>4199638.2</v>
      </c>
      <c r="N42" s="48"/>
      <c r="O42" s="59">
        <f>SIGN(P42)</f>
        <v>-1</v>
      </c>
      <c r="P42" s="35">
        <f t="shared" si="9"/>
        <v>-1.6732996724247638E-2</v>
      </c>
      <c r="Q42" s="71">
        <f t="shared" si="13"/>
        <v>4005405</v>
      </c>
      <c r="R42" s="72">
        <f t="shared" si="14"/>
        <v>4073568</v>
      </c>
    </row>
    <row r="43" spans="2:18" ht="16.5" thickTop="1" x14ac:dyDescent="0.25">
      <c r="B43" s="87" t="s">
        <v>124</v>
      </c>
      <c r="C43" s="222" t="s">
        <v>164</v>
      </c>
      <c r="D43" s="83">
        <f>SIGN(E43)</f>
        <v>1</v>
      </c>
      <c r="E43" s="309">
        <f>(F43-H43)/H43</f>
        <v>8.2585986005715969E-2</v>
      </c>
      <c r="F43" s="38">
        <v>10985</v>
      </c>
      <c r="G43" s="309">
        <f t="shared" si="5"/>
        <v>6.4742917103882483E-2</v>
      </c>
      <c r="H43" s="38">
        <v>10147</v>
      </c>
      <c r="I43" s="309">
        <f t="shared" si="6"/>
        <v>0.24007807417046195</v>
      </c>
      <c r="J43" s="38">
        <v>9530</v>
      </c>
      <c r="K43" s="309">
        <f t="shared" si="2"/>
        <v>0</v>
      </c>
      <c r="L43" s="65">
        <v>7685</v>
      </c>
      <c r="M43" s="68">
        <v>7685</v>
      </c>
      <c r="N43" s="48"/>
      <c r="O43" s="59">
        <f>SIGN(P43)</f>
        <v>1</v>
      </c>
      <c r="P43" s="35">
        <f t="shared" si="9"/>
        <v>0.32036434612882236</v>
      </c>
      <c r="Q43" s="38">
        <f t="shared" si="13"/>
        <v>10147</v>
      </c>
      <c r="R43" s="68">
        <f t="shared" si="14"/>
        <v>7685</v>
      </c>
    </row>
    <row r="44" spans="2:18" ht="15.75" x14ac:dyDescent="0.25">
      <c r="B44" s="88"/>
      <c r="C44" s="222" t="s">
        <v>165</v>
      </c>
      <c r="D44" s="83">
        <f>SIGN(E44)</f>
        <v>1</v>
      </c>
      <c r="E44" s="309">
        <f>(F44-H44)/H44</f>
        <v>6.5988054717102309E-3</v>
      </c>
      <c r="F44" s="38">
        <v>250780</v>
      </c>
      <c r="G44" s="309" t="s">
        <v>28</v>
      </c>
      <c r="H44" s="38">
        <v>249136</v>
      </c>
      <c r="I44" s="309">
        <f t="shared" si="6"/>
        <v>4.8551014068255452E-3</v>
      </c>
      <c r="J44" s="38">
        <v>226424</v>
      </c>
      <c r="K44" s="309">
        <f t="shared" si="2"/>
        <v>8.9930249881492522E-2</v>
      </c>
      <c r="L44" s="65">
        <v>225330</v>
      </c>
      <c r="M44" s="68">
        <v>206738</v>
      </c>
      <c r="N44" s="48"/>
      <c r="O44" s="59">
        <f>SIGN(P44)</f>
        <v>1</v>
      </c>
      <c r="P44" s="35">
        <f t="shared" si="9"/>
        <v>0.1056494918563884</v>
      </c>
      <c r="Q44" s="71">
        <f t="shared" si="13"/>
        <v>249136</v>
      </c>
      <c r="R44" s="72">
        <f t="shared" si="14"/>
        <v>225330</v>
      </c>
    </row>
    <row r="45" spans="2:18" ht="16.5" thickBot="1" x14ac:dyDescent="0.3">
      <c r="B45" s="89"/>
      <c r="C45" s="222" t="s">
        <v>166</v>
      </c>
      <c r="D45" s="83" t="s">
        <v>28</v>
      </c>
      <c r="E45" s="309" t="s">
        <v>21</v>
      </c>
      <c r="F45" s="38">
        <v>1139</v>
      </c>
      <c r="G45" s="309" t="s">
        <v>28</v>
      </c>
      <c r="H45" s="129" t="s">
        <v>28</v>
      </c>
      <c r="I45" s="309" t="s">
        <v>28</v>
      </c>
      <c r="J45" s="129" t="s">
        <v>28</v>
      </c>
      <c r="K45" s="309" t="s">
        <v>28</v>
      </c>
      <c r="L45" s="312" t="s">
        <v>28</v>
      </c>
      <c r="M45" s="68" t="s">
        <v>28</v>
      </c>
      <c r="N45" s="48"/>
      <c r="O45" s="59" t="s">
        <v>28</v>
      </c>
      <c r="P45" s="35" t="s">
        <v>28</v>
      </c>
      <c r="Q45" s="38" t="str">
        <f t="shared" si="13"/>
        <v>-</v>
      </c>
      <c r="R45" s="68" t="str">
        <f t="shared" si="14"/>
        <v>-</v>
      </c>
    </row>
    <row r="46" spans="2:18" ht="16.5" thickTop="1" x14ac:dyDescent="0.25">
      <c r="B46" s="90" t="s">
        <v>125</v>
      </c>
      <c r="C46" s="222" t="s">
        <v>167</v>
      </c>
      <c r="D46" s="83">
        <f>SIGN(E46)</f>
        <v>-1</v>
      </c>
      <c r="E46" s="309">
        <f>(F46-H46)/H46</f>
        <v>-2.0967498139279474E-2</v>
      </c>
      <c r="F46" s="38">
        <v>5116884</v>
      </c>
      <c r="G46" s="309">
        <f t="shared" si="5"/>
        <v>-9.6303806888533586E-2</v>
      </c>
      <c r="H46" s="38">
        <v>5226470</v>
      </c>
      <c r="I46" s="309">
        <f t="shared" si="6"/>
        <v>8.0462701259037192E-2</v>
      </c>
      <c r="J46" s="38">
        <v>5783437</v>
      </c>
      <c r="K46" s="309">
        <f t="shared" si="2"/>
        <v>0.24610204703058114</v>
      </c>
      <c r="L46" s="65">
        <v>5352741</v>
      </c>
      <c r="M46" s="68">
        <v>4295588</v>
      </c>
      <c r="N46" s="48"/>
      <c r="O46" s="59">
        <f>SIGN(P46)</f>
        <v>-1</v>
      </c>
      <c r="P46" s="35">
        <f t="shared" si="9"/>
        <v>-2.3589970073276477E-2</v>
      </c>
      <c r="Q46" s="71">
        <f t="shared" si="13"/>
        <v>5226470</v>
      </c>
      <c r="R46" s="72">
        <f t="shared" si="14"/>
        <v>5352741</v>
      </c>
    </row>
    <row r="47" spans="2:18" ht="16.5" thickBot="1" x14ac:dyDescent="0.3">
      <c r="B47" s="91"/>
      <c r="C47" s="223" t="s">
        <v>168</v>
      </c>
      <c r="D47" s="84">
        <f>SIGN(E47)</f>
        <v>1</v>
      </c>
      <c r="E47" s="313">
        <f>(F47-H47)/H47</f>
        <v>9.5382316743684221</v>
      </c>
      <c r="F47" s="40">
        <v>34987161</v>
      </c>
      <c r="G47" s="313">
        <f t="shared" si="5"/>
        <v>3.6724283518821879</v>
      </c>
      <c r="H47" s="40">
        <v>3320022</v>
      </c>
      <c r="I47" s="313">
        <f t="shared" si="6"/>
        <v>0.20482638641612322</v>
      </c>
      <c r="J47" s="40">
        <v>710556</v>
      </c>
      <c r="K47" s="313">
        <f t="shared" si="2"/>
        <v>-0.33003362566456129</v>
      </c>
      <c r="L47" s="67">
        <v>589758</v>
      </c>
      <c r="M47" s="86">
        <v>880280</v>
      </c>
      <c r="N47" s="48"/>
      <c r="O47" s="60">
        <f>SIGN(P47)</f>
        <v>1</v>
      </c>
      <c r="P47" s="36">
        <f t="shared" si="9"/>
        <v>4.6294649669864585</v>
      </c>
      <c r="Q47" s="38">
        <f t="shared" si="13"/>
        <v>3320022</v>
      </c>
      <c r="R47" s="68">
        <f t="shared" si="14"/>
        <v>589758</v>
      </c>
    </row>
    <row r="48" spans="2:18" s="1" customFormat="1" ht="22.5" thickTop="1" thickBot="1" x14ac:dyDescent="0.3">
      <c r="B48" s="54"/>
      <c r="C48" s="55" t="s">
        <v>19</v>
      </c>
      <c r="D48" s="13">
        <f>SIGN(E49)</f>
        <v>1</v>
      </c>
      <c r="E48" s="10">
        <f>(F48-H48)/H48</f>
        <v>0.38545129869992895</v>
      </c>
      <c r="F48" s="32">
        <f>SUM(F5:F47)</f>
        <v>118222837</v>
      </c>
      <c r="G48" s="56">
        <f t="shared" si="5"/>
        <v>6.1033491866066061E-2</v>
      </c>
      <c r="H48" s="11">
        <f>SUM(H5:H47)</f>
        <v>85331644</v>
      </c>
      <c r="I48" s="56">
        <f t="shared" si="6"/>
        <v>-4.8529627960522626E-4</v>
      </c>
      <c r="J48" s="11">
        <f>SUM(J5:J47)</f>
        <v>80423139</v>
      </c>
      <c r="K48" s="56">
        <f t="shared" si="2"/>
        <v>1.1266629284752553E-2</v>
      </c>
      <c r="L48" s="11">
        <f>SUM(L5:L47)</f>
        <v>80462187</v>
      </c>
      <c r="M48" s="11">
        <f>SUM(M5:M47)</f>
        <v>79565749.200000003</v>
      </c>
      <c r="N48" s="57"/>
      <c r="O48" s="14">
        <f>SIGN(P48)</f>
        <v>1</v>
      </c>
      <c r="P48" s="61">
        <f>SUM(Q48-R48)/R48</f>
        <v>6.0518576259926918E-2</v>
      </c>
      <c r="Q48" s="11">
        <f>SUM(Q5:Q47)</f>
        <v>85331644</v>
      </c>
      <c r="R48" s="11">
        <f>SUM(R5:R47)</f>
        <v>80462187</v>
      </c>
    </row>
    <row r="49" spans="3:7" ht="30.75" customHeight="1" thickTop="1" thickBot="1" x14ac:dyDescent="0.3">
      <c r="C49" s="78" t="s">
        <v>214</v>
      </c>
      <c r="D49" s="52">
        <f>SIGN(E48)</f>
        <v>1</v>
      </c>
      <c r="E49" s="10">
        <f>(F49-H48)/H48</f>
        <v>1.4344666792075399E-2</v>
      </c>
      <c r="F49" s="11">
        <f>SUM(F5:F46)+H47</f>
        <v>86555698</v>
      </c>
      <c r="G49" s="41"/>
    </row>
    <row r="50" spans="3:7" ht="15.75" thickTop="1" x14ac:dyDescent="0.25"/>
  </sheetData>
  <mergeCells count="18">
    <mergeCell ref="B5:B6"/>
    <mergeCell ref="B7:B9"/>
    <mergeCell ref="B15:B17"/>
    <mergeCell ref="B21:B23"/>
    <mergeCell ref="E3:E4"/>
    <mergeCell ref="P3:P4"/>
    <mergeCell ref="D3:D4"/>
    <mergeCell ref="O3:O4"/>
    <mergeCell ref="G3:G4"/>
    <mergeCell ref="K3:K4"/>
    <mergeCell ref="I3:I4"/>
    <mergeCell ref="B43:B45"/>
    <mergeCell ref="B46:B47"/>
    <mergeCell ref="B25:B26"/>
    <mergeCell ref="B28:B29"/>
    <mergeCell ref="B32:B33"/>
    <mergeCell ref="B34:B35"/>
    <mergeCell ref="B36:B39"/>
  </mergeCells>
  <conditionalFormatting sqref="D5:D49">
    <cfRule type="iconSet" priority="10">
      <iconSet iconSet="3Arrows" showValue="0">
        <cfvo type="percent" val="0"/>
        <cfvo type="percent" val="33"/>
        <cfvo type="percent" val="67"/>
      </iconSet>
    </cfRule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D5">
    <cfRule type="iconSet" priority="12">
      <iconSet iconSet="3Arrows">
        <cfvo type="percent" val="0"/>
        <cfvo type="percent" val="0"/>
        <cfvo type="percent" val="0" gte="0"/>
      </iconSet>
    </cfRule>
    <cfRule type="iconSet" priority="14">
      <iconSet iconSet="3Arrows" showValue="0">
        <cfvo type="percent" val="0"/>
        <cfvo type="percent" val="0"/>
        <cfvo type="percent" val="0" gte="0"/>
      </iconSet>
    </cfRule>
  </conditionalFormatting>
  <conditionalFormatting sqref="O5:O48">
    <cfRule type="iconSet" priority="9">
      <iconSet iconSet="3Arrows" showValue="0">
        <cfvo type="percent" val="0"/>
        <cfvo type="percent" val="33"/>
        <cfvo type="percent" val="67"/>
      </iconSet>
    </cfRule>
  </conditionalFormatting>
  <conditionalFormatting sqref="O5:O47">
    <cfRule type="iconSet" priority="5">
      <iconSet iconSet="3Arrows" showValue="0">
        <cfvo type="percent" val="0"/>
        <cfvo type="percent" val="33"/>
        <cfvo type="percent" val="67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R99"/>
  <sheetViews>
    <sheetView showGridLines="0" zoomScale="71" zoomScaleNormal="71" workbookViewId="0">
      <selection activeCell="M2" sqref="M2"/>
    </sheetView>
  </sheetViews>
  <sheetFormatPr defaultRowHeight="15" x14ac:dyDescent="0.25"/>
  <cols>
    <col min="1" max="1" width="5.7109375" style="5" customWidth="1"/>
    <col min="2" max="2" width="17.140625" customWidth="1"/>
    <col min="3" max="3" width="18.7109375" customWidth="1"/>
    <col min="4" max="4" width="10.7109375" customWidth="1"/>
    <col min="5" max="5" width="10.7109375" style="5" customWidth="1"/>
    <col min="6" max="6" width="13.7109375" style="5" customWidth="1"/>
    <col min="7" max="7" width="10.5703125" style="5" customWidth="1"/>
    <col min="8" max="8" width="13.7109375" customWidth="1"/>
    <col min="9" max="9" width="10.7109375" style="5" customWidth="1"/>
    <col min="10" max="10" width="13.7109375" customWidth="1"/>
    <col min="11" max="11" width="10.7109375" style="5" customWidth="1"/>
    <col min="12" max="13" width="13.7109375" customWidth="1"/>
    <col min="14" max="14" width="8.28515625" style="5" customWidth="1"/>
    <col min="15" max="15" width="10.5703125" style="5" customWidth="1"/>
    <col min="16" max="16" width="10.7109375" style="5" customWidth="1"/>
    <col min="17" max="18" width="13.7109375" customWidth="1"/>
  </cols>
  <sheetData>
    <row r="1" spans="2:18" s="5" customFormat="1" x14ac:dyDescent="0.25"/>
    <row r="2" spans="2:18" ht="34.5" customHeight="1" thickBot="1" x14ac:dyDescent="0.3">
      <c r="D2" s="306" t="s">
        <v>207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2:18" ht="23.25" customHeight="1" thickTop="1" x14ac:dyDescent="0.25">
      <c r="B3" s="115" t="s">
        <v>99</v>
      </c>
      <c r="C3" s="117" t="s">
        <v>127</v>
      </c>
      <c r="D3" s="111" t="s">
        <v>40</v>
      </c>
      <c r="E3" s="111" t="s">
        <v>24</v>
      </c>
      <c r="F3" s="73" t="s">
        <v>37</v>
      </c>
      <c r="G3" s="111" t="s">
        <v>24</v>
      </c>
      <c r="H3" s="73" t="s">
        <v>27</v>
      </c>
      <c r="I3" s="111" t="s">
        <v>24</v>
      </c>
      <c r="J3" s="73" t="s">
        <v>25</v>
      </c>
      <c r="K3" s="111" t="s">
        <v>24</v>
      </c>
      <c r="L3" s="73" t="s">
        <v>23</v>
      </c>
      <c r="M3" s="74" t="s">
        <v>11</v>
      </c>
      <c r="N3" s="81"/>
      <c r="O3" s="113" t="s">
        <v>40</v>
      </c>
      <c r="P3" s="119" t="s">
        <v>42</v>
      </c>
      <c r="Q3" s="73">
        <v>2016</v>
      </c>
      <c r="R3" s="74">
        <v>2015</v>
      </c>
    </row>
    <row r="4" spans="2:18" ht="111" customHeight="1" thickBot="1" x14ac:dyDescent="0.3">
      <c r="B4" s="116"/>
      <c r="C4" s="118"/>
      <c r="D4" s="112"/>
      <c r="E4" s="112"/>
      <c r="F4" s="33" t="s">
        <v>45</v>
      </c>
      <c r="G4" s="112"/>
      <c r="H4" s="33" t="s">
        <v>51</v>
      </c>
      <c r="I4" s="112"/>
      <c r="J4" s="33" t="s">
        <v>46</v>
      </c>
      <c r="K4" s="112"/>
      <c r="L4" s="33" t="s">
        <v>47</v>
      </c>
      <c r="M4" s="53" t="s">
        <v>48</v>
      </c>
      <c r="N4" s="51"/>
      <c r="O4" s="114"/>
      <c r="P4" s="120"/>
      <c r="Q4" s="33" t="s">
        <v>49</v>
      </c>
      <c r="R4" s="53" t="s">
        <v>50</v>
      </c>
    </row>
    <row r="5" spans="2:18" ht="15.75" customHeight="1" thickTop="1" x14ac:dyDescent="0.25">
      <c r="B5" s="102" t="s">
        <v>98</v>
      </c>
      <c r="C5" s="132" t="s">
        <v>128</v>
      </c>
      <c r="D5" s="135">
        <f>SIGN(E5)</f>
        <v>1</v>
      </c>
      <c r="E5" s="126">
        <f>(F5-H5)/H5</f>
        <v>0.13629528106142805</v>
      </c>
      <c r="F5" s="37">
        <v>119386</v>
      </c>
      <c r="G5" s="126">
        <f>(H5-J5)/J5</f>
        <v>-0.11336708860759494</v>
      </c>
      <c r="H5" s="37">
        <v>105066</v>
      </c>
      <c r="I5" s="126">
        <f>(J5-L5)/L5</f>
        <v>-0.18249363586817796</v>
      </c>
      <c r="J5" s="37">
        <v>118500</v>
      </c>
      <c r="K5" s="126">
        <f>(L5-M5)/M5</f>
        <v>1.2137326471082333</v>
      </c>
      <c r="L5" s="37">
        <v>144953</v>
      </c>
      <c r="M5" s="70">
        <v>65479</v>
      </c>
      <c r="N5" s="47"/>
      <c r="O5" s="58">
        <f>SIGN(P5)</f>
        <v>1</v>
      </c>
      <c r="P5" s="79">
        <f>SUM(Q5-R5)/R5</f>
        <v>6.241446167883212E-2</v>
      </c>
      <c r="Q5" s="37">
        <f>SUM(H5+J5)</f>
        <v>223566</v>
      </c>
      <c r="R5" s="70">
        <f>SUM(L5+M5)</f>
        <v>210432</v>
      </c>
    </row>
    <row r="6" spans="2:18" ht="15.75" customHeight="1" thickBot="1" x14ac:dyDescent="0.3">
      <c r="B6" s="96"/>
      <c r="C6" s="133" t="s">
        <v>170</v>
      </c>
      <c r="D6" s="136">
        <f>SIGN(E6)</f>
        <v>1</v>
      </c>
      <c r="E6" s="127">
        <f>(F6-H6)/H6</f>
        <v>1.6167364016736401</v>
      </c>
      <c r="F6" s="38">
        <v>9381</v>
      </c>
      <c r="G6" s="127">
        <f>(H6-J6)/J6</f>
        <v>-8.0061585835257895E-2</v>
      </c>
      <c r="H6" s="38">
        <v>3585</v>
      </c>
      <c r="I6" s="127">
        <f>(J6-L6)/L6</f>
        <v>0.57965139845966762</v>
      </c>
      <c r="J6" s="38">
        <v>3897</v>
      </c>
      <c r="K6" s="127">
        <f>(L6-M6)/M6</f>
        <v>-0.3890539871223378</v>
      </c>
      <c r="L6" s="38">
        <v>2467</v>
      </c>
      <c r="M6" s="68">
        <v>4038</v>
      </c>
      <c r="N6" s="48"/>
      <c r="O6" s="59">
        <f>SIGN(P6)</f>
        <v>1</v>
      </c>
      <c r="P6" s="79">
        <f>SUM(Q6-R6)/R6</f>
        <v>0.15019215987701767</v>
      </c>
      <c r="Q6" s="38">
        <f>SUM(H6+J6)</f>
        <v>7482</v>
      </c>
      <c r="R6" s="68">
        <f>SUM(L6+M6)</f>
        <v>6505</v>
      </c>
    </row>
    <row r="7" spans="2:18" ht="15.75" customHeight="1" thickTop="1" x14ac:dyDescent="0.25">
      <c r="B7" s="103" t="s">
        <v>101</v>
      </c>
      <c r="C7" s="133" t="s">
        <v>130</v>
      </c>
      <c r="D7" s="136">
        <f>SIGN(E7)</f>
        <v>1</v>
      </c>
      <c r="E7" s="127">
        <f>(F7-H7)/H7</f>
        <v>0.2472197872084429</v>
      </c>
      <c r="F7" s="38">
        <v>145124</v>
      </c>
      <c r="G7" s="127">
        <f>(H7-J7)/J7</f>
        <v>1.739040600571645E-3</v>
      </c>
      <c r="H7" s="38">
        <v>116358</v>
      </c>
      <c r="I7" s="127">
        <f>(J7-L7)/L7</f>
        <v>0.15889454255213009</v>
      </c>
      <c r="J7" s="38">
        <v>116156</v>
      </c>
      <c r="K7" s="127">
        <f>(L7-M7)/M7</f>
        <v>6.2726636554488194E-2</v>
      </c>
      <c r="L7" s="38">
        <v>100230</v>
      </c>
      <c r="M7" s="68">
        <v>94314</v>
      </c>
      <c r="N7" s="48"/>
      <c r="O7" s="59">
        <f>SIGN(P7)</f>
        <v>1</v>
      </c>
      <c r="P7" s="79">
        <f>SUM(Q7-R7)/R7</f>
        <v>0.1951743564437865</v>
      </c>
      <c r="Q7" s="71">
        <f>SUM(H7+J7)</f>
        <v>232514</v>
      </c>
      <c r="R7" s="72">
        <f>SUM(L7+M7)</f>
        <v>194544</v>
      </c>
    </row>
    <row r="8" spans="2:18" ht="15.75" customHeight="1" x14ac:dyDescent="0.25">
      <c r="B8" s="104"/>
      <c r="C8" s="133" t="s">
        <v>171</v>
      </c>
      <c r="D8" s="136" t="s">
        <v>28</v>
      </c>
      <c r="E8" s="127" t="s">
        <v>21</v>
      </c>
      <c r="F8" s="38">
        <v>8160</v>
      </c>
      <c r="G8" s="127" t="s">
        <v>28</v>
      </c>
      <c r="H8" s="62" t="s">
        <v>28</v>
      </c>
      <c r="I8" s="127" t="s">
        <v>28</v>
      </c>
      <c r="J8" s="62" t="s">
        <v>28</v>
      </c>
      <c r="K8" s="127" t="s">
        <v>28</v>
      </c>
      <c r="L8" s="62" t="s">
        <v>28</v>
      </c>
      <c r="M8" s="69" t="s">
        <v>28</v>
      </c>
      <c r="N8" s="49"/>
      <c r="O8" s="59" t="s">
        <v>28</v>
      </c>
      <c r="P8" s="79" t="s">
        <v>21</v>
      </c>
      <c r="Q8" s="38" t="s">
        <v>28</v>
      </c>
      <c r="R8" s="68" t="s">
        <v>28</v>
      </c>
    </row>
    <row r="9" spans="2:18" ht="15.75" customHeight="1" thickBot="1" x14ac:dyDescent="0.3">
      <c r="B9" s="96"/>
      <c r="C9" s="133" t="s">
        <v>172</v>
      </c>
      <c r="D9" s="136">
        <f t="shared" ref="D9:D22" si="0">SIGN(E9)</f>
        <v>-1</v>
      </c>
      <c r="E9" s="127">
        <f t="shared" ref="E9:E22" si="1">(F9-H9)/H9</f>
        <v>-8.6773444571248675E-3</v>
      </c>
      <c r="F9" s="38">
        <v>50381</v>
      </c>
      <c r="G9" s="127">
        <f t="shared" ref="G8:G48" si="2">(H9-J9)/J9</f>
        <v>0.22788113070790045</v>
      </c>
      <c r="H9" s="38">
        <v>50822</v>
      </c>
      <c r="I9" s="127">
        <f t="shared" ref="I8:I48" si="3">(J9-L9)/L9</f>
        <v>5.5840412234381777E-2</v>
      </c>
      <c r="J9" s="38">
        <v>41390</v>
      </c>
      <c r="K9" s="127">
        <f t="shared" ref="K8:K48" si="4">(L9-M9)/M9</f>
        <v>0.18078857796921594</v>
      </c>
      <c r="L9" s="38">
        <v>39201</v>
      </c>
      <c r="M9" s="68">
        <v>33199</v>
      </c>
      <c r="N9" s="48"/>
      <c r="O9" s="59">
        <f t="shared" ref="O9:O22" si="5">SIGN(P9)</f>
        <v>1</v>
      </c>
      <c r="P9" s="79">
        <f t="shared" ref="P9:P19" si="6">SUM(Q9-R9)/R9</f>
        <v>0.27364640883977903</v>
      </c>
      <c r="Q9" s="71">
        <f t="shared" ref="Q9:Q22" si="7">SUM(H9+J9)</f>
        <v>92212</v>
      </c>
      <c r="R9" s="72">
        <f t="shared" ref="R9:R23" si="8">SUM(L9+M9)</f>
        <v>72400</v>
      </c>
    </row>
    <row r="10" spans="2:18" ht="33.75" customHeight="1" thickTop="1" thickBot="1" x14ac:dyDescent="0.3">
      <c r="B10" s="19" t="s">
        <v>102</v>
      </c>
      <c r="C10" s="133" t="s">
        <v>133</v>
      </c>
      <c r="D10" s="136">
        <f t="shared" si="0"/>
        <v>-1</v>
      </c>
      <c r="E10" s="127">
        <f t="shared" si="1"/>
        <v>-0.25974025974025972</v>
      </c>
      <c r="F10" s="38">
        <v>285</v>
      </c>
      <c r="G10" s="127">
        <f t="shared" si="2"/>
        <v>0</v>
      </c>
      <c r="H10" s="38">
        <v>385</v>
      </c>
      <c r="I10" s="127">
        <f t="shared" si="3"/>
        <v>-0.72202166064981954</v>
      </c>
      <c r="J10" s="38">
        <v>385</v>
      </c>
      <c r="K10" s="127">
        <f t="shared" si="4"/>
        <v>2.0506607929515419</v>
      </c>
      <c r="L10" s="38">
        <v>1385</v>
      </c>
      <c r="M10" s="68">
        <v>454</v>
      </c>
      <c r="N10" s="48"/>
      <c r="O10" s="59">
        <f t="shared" si="5"/>
        <v>-1</v>
      </c>
      <c r="P10" s="79">
        <f t="shared" si="6"/>
        <v>-0.58129418162044588</v>
      </c>
      <c r="Q10" s="38">
        <f t="shared" si="7"/>
        <v>770</v>
      </c>
      <c r="R10" s="68">
        <f t="shared" si="8"/>
        <v>1839</v>
      </c>
    </row>
    <row r="11" spans="2:18" ht="15.75" customHeight="1" thickTop="1" thickBot="1" x14ac:dyDescent="0.3">
      <c r="B11" s="20" t="s">
        <v>103</v>
      </c>
      <c r="C11" s="133" t="s">
        <v>134</v>
      </c>
      <c r="D11" s="136">
        <f t="shared" si="0"/>
        <v>-1</v>
      </c>
      <c r="E11" s="127">
        <f t="shared" si="1"/>
        <v>-0.12045858227030519</v>
      </c>
      <c r="F11" s="38">
        <v>54470</v>
      </c>
      <c r="G11" s="127">
        <f t="shared" si="2"/>
        <v>0.53053406816103599</v>
      </c>
      <c r="H11" s="38">
        <v>61930</v>
      </c>
      <c r="I11" s="127">
        <f t="shared" si="3"/>
        <v>0.49084411038650011</v>
      </c>
      <c r="J11" s="38">
        <v>40463</v>
      </c>
      <c r="K11" s="127">
        <f t="shared" si="4"/>
        <v>-0.28495402692520483</v>
      </c>
      <c r="L11" s="38">
        <v>27141</v>
      </c>
      <c r="M11" s="68">
        <v>37957</v>
      </c>
      <c r="N11" s="48"/>
      <c r="O11" s="59">
        <f t="shared" si="5"/>
        <v>1</v>
      </c>
      <c r="P11" s="79">
        <f t="shared" si="6"/>
        <v>0.57290546560570221</v>
      </c>
      <c r="Q11" s="71">
        <f t="shared" si="7"/>
        <v>102393</v>
      </c>
      <c r="R11" s="72">
        <f t="shared" si="8"/>
        <v>65098</v>
      </c>
    </row>
    <row r="12" spans="2:18" ht="15.75" customHeight="1" thickTop="1" thickBot="1" x14ac:dyDescent="0.3">
      <c r="B12" s="21" t="s">
        <v>104</v>
      </c>
      <c r="C12" s="133" t="s">
        <v>173</v>
      </c>
      <c r="D12" s="136">
        <f t="shared" si="0"/>
        <v>-1</v>
      </c>
      <c r="E12" s="127">
        <f t="shared" si="1"/>
        <v>-6.0019518542615488E-2</v>
      </c>
      <c r="F12" s="38">
        <v>17337</v>
      </c>
      <c r="G12" s="127">
        <f t="shared" si="2"/>
        <v>0.20596312279325227</v>
      </c>
      <c r="H12" s="38">
        <v>18444</v>
      </c>
      <c r="I12" s="127">
        <f t="shared" si="3"/>
        <v>-0.18388473852721451</v>
      </c>
      <c r="J12" s="38">
        <v>15294</v>
      </c>
      <c r="K12" s="127">
        <f t="shared" si="4"/>
        <v>-0.18800641275618526</v>
      </c>
      <c r="L12" s="38">
        <v>18740</v>
      </c>
      <c r="M12" s="68">
        <v>23079</v>
      </c>
      <c r="N12" s="48"/>
      <c r="O12" s="59">
        <f t="shared" si="5"/>
        <v>-1</v>
      </c>
      <c r="P12" s="79">
        <f t="shared" si="6"/>
        <v>-0.19323752361366842</v>
      </c>
      <c r="Q12" s="38">
        <f t="shared" si="7"/>
        <v>33738</v>
      </c>
      <c r="R12" s="68">
        <f t="shared" si="8"/>
        <v>41819</v>
      </c>
    </row>
    <row r="13" spans="2:18" ht="15.75" customHeight="1" thickTop="1" thickBot="1" x14ac:dyDescent="0.3">
      <c r="B13" s="22" t="s">
        <v>105</v>
      </c>
      <c r="C13" s="133" t="s">
        <v>136</v>
      </c>
      <c r="D13" s="136">
        <f t="shared" si="0"/>
        <v>1</v>
      </c>
      <c r="E13" s="127">
        <f t="shared" si="1"/>
        <v>6.8953333898640431E-2</v>
      </c>
      <c r="F13" s="38">
        <v>75637</v>
      </c>
      <c r="G13" s="127">
        <f t="shared" si="2"/>
        <v>9.6666201701771523E-2</v>
      </c>
      <c r="H13" s="38">
        <v>70758</v>
      </c>
      <c r="I13" s="127">
        <f t="shared" si="3"/>
        <v>-0.36501953528653391</v>
      </c>
      <c r="J13" s="38">
        <v>64521</v>
      </c>
      <c r="K13" s="127">
        <f t="shared" si="4"/>
        <v>-0.3541536896968156</v>
      </c>
      <c r="L13" s="38">
        <v>101611</v>
      </c>
      <c r="M13" s="68">
        <v>157330</v>
      </c>
      <c r="N13" s="48"/>
      <c r="O13" s="59">
        <f t="shared" si="5"/>
        <v>-1</v>
      </c>
      <c r="P13" s="79">
        <f t="shared" si="6"/>
        <v>-0.47756824913783447</v>
      </c>
      <c r="Q13" s="71">
        <f t="shared" si="7"/>
        <v>135279</v>
      </c>
      <c r="R13" s="72">
        <f t="shared" si="8"/>
        <v>258941</v>
      </c>
    </row>
    <row r="14" spans="2:18" ht="15.75" customHeight="1" thickTop="1" thickBot="1" x14ac:dyDescent="0.3">
      <c r="B14" s="23" t="s">
        <v>106</v>
      </c>
      <c r="C14" s="133" t="s">
        <v>137</v>
      </c>
      <c r="D14" s="136">
        <f t="shared" si="0"/>
        <v>-1</v>
      </c>
      <c r="E14" s="127">
        <f t="shared" si="1"/>
        <v>-0.17301289272750031</v>
      </c>
      <c r="F14" s="38">
        <v>33034</v>
      </c>
      <c r="G14" s="127">
        <f t="shared" si="2"/>
        <v>-0.24018488929468157</v>
      </c>
      <c r="H14" s="38">
        <v>39945</v>
      </c>
      <c r="I14" s="127">
        <f t="shared" si="3"/>
        <v>0.55414314009519028</v>
      </c>
      <c r="J14" s="38">
        <v>52572</v>
      </c>
      <c r="K14" s="127">
        <f t="shared" si="4"/>
        <v>0.11460015157006821</v>
      </c>
      <c r="L14" s="38">
        <v>33827</v>
      </c>
      <c r="M14" s="68">
        <v>30349</v>
      </c>
      <c r="N14" s="48"/>
      <c r="O14" s="59">
        <f t="shared" si="5"/>
        <v>1</v>
      </c>
      <c r="P14" s="79">
        <f t="shared" si="6"/>
        <v>0.44161368735976064</v>
      </c>
      <c r="Q14" s="38">
        <f t="shared" si="7"/>
        <v>92517</v>
      </c>
      <c r="R14" s="68">
        <f t="shared" si="8"/>
        <v>64176</v>
      </c>
    </row>
    <row r="15" spans="2:18" ht="15.75" customHeight="1" thickTop="1" x14ac:dyDescent="0.25">
      <c r="B15" s="105" t="s">
        <v>107</v>
      </c>
      <c r="C15" s="133" t="s">
        <v>174</v>
      </c>
      <c r="D15" s="136">
        <f t="shared" si="0"/>
        <v>1</v>
      </c>
      <c r="E15" s="127">
        <f t="shared" si="1"/>
        <v>7.1308528249021744E-2</v>
      </c>
      <c r="F15" s="38">
        <v>425182</v>
      </c>
      <c r="G15" s="127">
        <f t="shared" si="2"/>
        <v>0.10208292258947736</v>
      </c>
      <c r="H15" s="38">
        <v>396881</v>
      </c>
      <c r="I15" s="127">
        <f t="shared" si="3"/>
        <v>1.1147621192156077E-3</v>
      </c>
      <c r="J15" s="38">
        <v>360119</v>
      </c>
      <c r="K15" s="127">
        <f t="shared" si="4"/>
        <v>4.4835338472531239E-2</v>
      </c>
      <c r="L15" s="38">
        <v>359718</v>
      </c>
      <c r="M15" s="68">
        <v>344282</v>
      </c>
      <c r="N15" s="48"/>
      <c r="O15" s="59">
        <f t="shared" si="5"/>
        <v>1</v>
      </c>
      <c r="P15" s="79">
        <f t="shared" si="6"/>
        <v>7.5284090909090912E-2</v>
      </c>
      <c r="Q15" s="71">
        <f t="shared" si="7"/>
        <v>757000</v>
      </c>
      <c r="R15" s="72">
        <f t="shared" si="8"/>
        <v>704000</v>
      </c>
    </row>
    <row r="16" spans="2:18" ht="15.75" customHeight="1" x14ac:dyDescent="0.25">
      <c r="B16" s="106"/>
      <c r="C16" s="133" t="s">
        <v>139</v>
      </c>
      <c r="D16" s="136">
        <f t="shared" si="0"/>
        <v>1</v>
      </c>
      <c r="E16" s="127">
        <f t="shared" si="1"/>
        <v>0.2867823975174833</v>
      </c>
      <c r="F16" s="39">
        <v>114449</v>
      </c>
      <c r="G16" s="127">
        <f t="shared" si="2"/>
        <v>0.12636137986930754</v>
      </c>
      <c r="H16" s="39">
        <v>88942</v>
      </c>
      <c r="I16" s="127">
        <f t="shared" si="3"/>
        <v>-4.6328502415458939E-2</v>
      </c>
      <c r="J16" s="39">
        <v>78964</v>
      </c>
      <c r="K16" s="127">
        <f t="shared" si="4"/>
        <v>6.5458803546382199E-2</v>
      </c>
      <c r="L16" s="38">
        <v>82800</v>
      </c>
      <c r="M16" s="68">
        <v>77713</v>
      </c>
      <c r="N16" s="48"/>
      <c r="O16" s="59">
        <f t="shared" si="5"/>
        <v>1</v>
      </c>
      <c r="P16" s="79">
        <f t="shared" si="6"/>
        <v>4.605857469488453E-2</v>
      </c>
      <c r="Q16" s="38">
        <f t="shared" si="7"/>
        <v>167906</v>
      </c>
      <c r="R16" s="68">
        <f t="shared" si="8"/>
        <v>160513</v>
      </c>
    </row>
    <row r="17" spans="2:18" ht="15.75" customHeight="1" thickBot="1" x14ac:dyDescent="0.3">
      <c r="B17" s="107"/>
      <c r="C17" s="133" t="s">
        <v>140</v>
      </c>
      <c r="D17" s="136">
        <f t="shared" si="0"/>
        <v>-1</v>
      </c>
      <c r="E17" s="127">
        <f t="shared" si="1"/>
        <v>-8.6992398131629539E-2</v>
      </c>
      <c r="F17" s="39">
        <v>2820380</v>
      </c>
      <c r="G17" s="127">
        <f t="shared" si="2"/>
        <v>7.8712504801480607E-2</v>
      </c>
      <c r="H17" s="39">
        <v>3089109</v>
      </c>
      <c r="I17" s="127">
        <f t="shared" si="3"/>
        <v>-4.8179968670406761E-2</v>
      </c>
      <c r="J17" s="39">
        <v>2863700</v>
      </c>
      <c r="K17" s="127">
        <f t="shared" si="4"/>
        <v>2.2309548080190283E-2</v>
      </c>
      <c r="L17" s="38">
        <v>3008657</v>
      </c>
      <c r="M17" s="68">
        <v>2943000</v>
      </c>
      <c r="N17" s="48"/>
      <c r="O17" s="59">
        <f t="shared" si="5"/>
        <v>1</v>
      </c>
      <c r="P17" s="79">
        <f t="shared" si="6"/>
        <v>1.9355954148567365E-4</v>
      </c>
      <c r="Q17" s="71">
        <f t="shared" si="7"/>
        <v>5952809</v>
      </c>
      <c r="R17" s="72">
        <f t="shared" si="8"/>
        <v>5951657</v>
      </c>
    </row>
    <row r="18" spans="2:18" ht="15.75" customHeight="1" thickTop="1" thickBot="1" x14ac:dyDescent="0.3">
      <c r="B18" s="24" t="s">
        <v>108</v>
      </c>
      <c r="C18" s="133" t="s">
        <v>141</v>
      </c>
      <c r="D18" s="136">
        <f t="shared" si="0"/>
        <v>-1</v>
      </c>
      <c r="E18" s="127">
        <f t="shared" si="1"/>
        <v>-4.4340056617126679E-2</v>
      </c>
      <c r="F18" s="38">
        <v>540139</v>
      </c>
      <c r="G18" s="127">
        <f t="shared" si="2"/>
        <v>7.9862437905999242E-2</v>
      </c>
      <c r="H18" s="38">
        <v>565200</v>
      </c>
      <c r="I18" s="127">
        <f t="shared" si="3"/>
        <v>-0.13432228549501912</v>
      </c>
      <c r="J18" s="38">
        <v>523400</v>
      </c>
      <c r="K18" s="127">
        <f t="shared" si="4"/>
        <v>0.23671318730095092</v>
      </c>
      <c r="L18" s="38">
        <v>604613</v>
      </c>
      <c r="M18" s="68">
        <v>488887</v>
      </c>
      <c r="N18" s="48"/>
      <c r="O18" s="59">
        <f t="shared" si="5"/>
        <v>-1</v>
      </c>
      <c r="P18" s="79">
        <f t="shared" si="6"/>
        <v>-4.4810242341106537E-3</v>
      </c>
      <c r="Q18" s="38">
        <f t="shared" si="7"/>
        <v>1088600</v>
      </c>
      <c r="R18" s="68">
        <f t="shared" si="8"/>
        <v>1093500</v>
      </c>
    </row>
    <row r="19" spans="2:18" ht="15.75" customHeight="1" thickTop="1" thickBot="1" x14ac:dyDescent="0.3">
      <c r="B19" s="25" t="s">
        <v>109</v>
      </c>
      <c r="C19" s="133" t="s">
        <v>142</v>
      </c>
      <c r="D19" s="136">
        <f t="shared" si="0"/>
        <v>-1</v>
      </c>
      <c r="E19" s="127">
        <f t="shared" si="1"/>
        <v>-1.6311063514292776E-2</v>
      </c>
      <c r="F19" s="38">
        <v>119410</v>
      </c>
      <c r="G19" s="127">
        <f t="shared" si="2"/>
        <v>-2.1908161374275838E-2</v>
      </c>
      <c r="H19" s="38">
        <v>121390</v>
      </c>
      <c r="I19" s="127">
        <f t="shared" si="3"/>
        <v>-0.14300609726624269</v>
      </c>
      <c r="J19" s="38">
        <v>124109</v>
      </c>
      <c r="K19" s="127">
        <f t="shared" si="4"/>
        <v>-0.14551987821715581</v>
      </c>
      <c r="L19" s="85">
        <v>144819</v>
      </c>
      <c r="M19" s="68">
        <v>169482</v>
      </c>
      <c r="N19" s="48"/>
      <c r="O19" s="59">
        <f t="shared" si="5"/>
        <v>-1</v>
      </c>
      <c r="P19" s="79">
        <f t="shared" si="6"/>
        <v>-0.21890480781162008</v>
      </c>
      <c r="Q19" s="38">
        <f t="shared" si="7"/>
        <v>245499</v>
      </c>
      <c r="R19" s="72">
        <f t="shared" si="8"/>
        <v>314301</v>
      </c>
    </row>
    <row r="20" spans="2:18" ht="15.75" customHeight="1" thickTop="1" thickBot="1" x14ac:dyDescent="0.3">
      <c r="B20" s="26" t="s">
        <v>110</v>
      </c>
      <c r="C20" s="133" t="s">
        <v>175</v>
      </c>
      <c r="D20" s="136">
        <f t="shared" si="0"/>
        <v>-1</v>
      </c>
      <c r="E20" s="127">
        <f t="shared" si="1"/>
        <v>-0.9236929307805597</v>
      </c>
      <c r="F20" s="38">
        <v>829</v>
      </c>
      <c r="G20" s="127">
        <f t="shared" si="2"/>
        <v>0.1732181425485961</v>
      </c>
      <c r="H20" s="38">
        <v>10864</v>
      </c>
      <c r="I20" s="127">
        <f t="shared" si="3"/>
        <v>3.6392785571142285</v>
      </c>
      <c r="J20" s="38">
        <v>9260</v>
      </c>
      <c r="K20" s="127">
        <f t="shared" si="4"/>
        <v>-0.86845053713833786</v>
      </c>
      <c r="L20" s="38">
        <v>1996</v>
      </c>
      <c r="M20" s="68">
        <v>15173</v>
      </c>
      <c r="N20" s="48"/>
      <c r="O20" s="59">
        <f t="shared" si="5"/>
        <v>1</v>
      </c>
      <c r="P20" s="79">
        <f>SUM(Q20-R20)/R20</f>
        <v>0.17211252839419885</v>
      </c>
      <c r="Q20" s="71">
        <f t="shared" si="7"/>
        <v>20124</v>
      </c>
      <c r="R20" s="68">
        <f t="shared" si="8"/>
        <v>17169</v>
      </c>
    </row>
    <row r="21" spans="2:18" ht="15.75" customHeight="1" thickTop="1" x14ac:dyDescent="0.25">
      <c r="B21" s="108" t="s">
        <v>111</v>
      </c>
      <c r="C21" s="133" t="s">
        <v>176</v>
      </c>
      <c r="D21" s="136">
        <f t="shared" si="0"/>
        <v>1</v>
      </c>
      <c r="E21" s="127">
        <f t="shared" si="1"/>
        <v>0.24385411976587124</v>
      </c>
      <c r="F21" s="38">
        <v>787341</v>
      </c>
      <c r="G21" s="127">
        <f t="shared" si="2"/>
        <v>2.7257870555949554E-2</v>
      </c>
      <c r="H21" s="38">
        <v>632985</v>
      </c>
      <c r="I21" s="127">
        <f t="shared" si="3"/>
        <v>9.2582118001684477E-2</v>
      </c>
      <c r="J21" s="38">
        <v>616189</v>
      </c>
      <c r="K21" s="127">
        <f t="shared" si="4"/>
        <v>0.15788598423644915</v>
      </c>
      <c r="L21" s="38">
        <v>563975</v>
      </c>
      <c r="M21" s="68">
        <v>487073</v>
      </c>
      <c r="N21" s="48"/>
      <c r="O21" s="59">
        <f t="shared" si="5"/>
        <v>1</v>
      </c>
      <c r="P21" s="79">
        <f>SUM(Q21-R21)/R21</f>
        <v>0.18850328434096256</v>
      </c>
      <c r="Q21" s="38">
        <f t="shared" si="7"/>
        <v>1249174</v>
      </c>
      <c r="R21" s="72">
        <f t="shared" si="8"/>
        <v>1051048</v>
      </c>
    </row>
    <row r="22" spans="2:18" ht="15.75" customHeight="1" x14ac:dyDescent="0.25">
      <c r="B22" s="109"/>
      <c r="C22" s="133" t="s">
        <v>177</v>
      </c>
      <c r="D22" s="136">
        <f t="shared" si="0"/>
        <v>1</v>
      </c>
      <c r="E22" s="127">
        <f t="shared" si="1"/>
        <v>0.26576239874083124</v>
      </c>
      <c r="F22" s="38">
        <v>208285</v>
      </c>
      <c r="G22" s="127">
        <f t="shared" si="2"/>
        <v>-5.5237865582693169E-2</v>
      </c>
      <c r="H22" s="38">
        <v>164553</v>
      </c>
      <c r="I22" s="127">
        <f t="shared" si="3"/>
        <v>0.23291569335315354</v>
      </c>
      <c r="J22" s="38">
        <v>174174</v>
      </c>
      <c r="K22" s="127">
        <f t="shared" si="4"/>
        <v>0.11812008294682855</v>
      </c>
      <c r="L22" s="38">
        <v>141270</v>
      </c>
      <c r="M22" s="68">
        <v>126346</v>
      </c>
      <c r="N22" s="48"/>
      <c r="O22" s="59">
        <f t="shared" si="5"/>
        <v>1</v>
      </c>
      <c r="P22" s="79">
        <f>SUM(Q22-R22)/R22</f>
        <v>0.26572028578261392</v>
      </c>
      <c r="Q22" s="38">
        <f t="shared" si="7"/>
        <v>338727</v>
      </c>
      <c r="R22" s="68">
        <f t="shared" si="8"/>
        <v>267616</v>
      </c>
    </row>
    <row r="23" spans="2:18" ht="24" customHeight="1" thickBot="1" x14ac:dyDescent="0.3">
      <c r="B23" s="110"/>
      <c r="C23" s="133" t="s">
        <v>178</v>
      </c>
      <c r="D23" s="136" t="s">
        <v>28</v>
      </c>
      <c r="E23" s="128" t="s">
        <v>93</v>
      </c>
      <c r="F23" s="38" t="s">
        <v>28</v>
      </c>
      <c r="G23" s="127" t="s">
        <v>28</v>
      </c>
      <c r="H23" s="38" t="s">
        <v>28</v>
      </c>
      <c r="I23" s="127" t="s">
        <v>28</v>
      </c>
      <c r="J23" s="38" t="s">
        <v>28</v>
      </c>
      <c r="K23" s="127">
        <f t="shared" si="4"/>
        <v>0</v>
      </c>
      <c r="L23" s="85">
        <v>11275.5</v>
      </c>
      <c r="M23" s="68">
        <v>11275.5</v>
      </c>
      <c r="N23" s="48"/>
      <c r="O23" s="59" t="s">
        <v>28</v>
      </c>
      <c r="P23" s="79" t="s">
        <v>21</v>
      </c>
      <c r="Q23" s="71" t="s">
        <v>21</v>
      </c>
      <c r="R23" s="72">
        <f t="shared" si="8"/>
        <v>22551</v>
      </c>
    </row>
    <row r="24" spans="2:18" s="5" customFormat="1" ht="21" customHeight="1" thickTop="1" thickBot="1" x14ac:dyDescent="0.3">
      <c r="B24" s="30" t="s">
        <v>120</v>
      </c>
      <c r="C24" s="133" t="s">
        <v>179</v>
      </c>
      <c r="D24" s="136" t="s">
        <v>28</v>
      </c>
      <c r="E24" s="128" t="s">
        <v>20</v>
      </c>
      <c r="F24" s="38" t="s">
        <v>28</v>
      </c>
      <c r="G24" s="127" t="s">
        <v>28</v>
      </c>
      <c r="H24" s="38" t="s">
        <v>28</v>
      </c>
      <c r="I24" s="127" t="s">
        <v>28</v>
      </c>
      <c r="J24" s="38" t="s">
        <v>28</v>
      </c>
      <c r="K24" s="127" t="s">
        <v>28</v>
      </c>
      <c r="L24" s="85" t="s">
        <v>28</v>
      </c>
      <c r="M24" s="68" t="s">
        <v>28</v>
      </c>
      <c r="N24" s="48"/>
      <c r="O24" s="59" t="s">
        <v>28</v>
      </c>
      <c r="P24" s="79" t="s">
        <v>21</v>
      </c>
      <c r="Q24" s="71" t="s">
        <v>28</v>
      </c>
      <c r="R24" s="72" t="s">
        <v>28</v>
      </c>
    </row>
    <row r="25" spans="2:18" ht="15.75" customHeight="1" thickTop="1" x14ac:dyDescent="0.25">
      <c r="B25" s="92" t="s">
        <v>112</v>
      </c>
      <c r="C25" s="133" t="s">
        <v>180</v>
      </c>
      <c r="D25" s="136">
        <f t="shared" ref="D25:D32" si="9">SIGN(E25)</f>
        <v>0</v>
      </c>
      <c r="E25" s="127">
        <f t="shared" ref="E25:E32" si="10">(F25-H25)/H25</f>
        <v>0</v>
      </c>
      <c r="F25" s="38">
        <v>3719500</v>
      </c>
      <c r="G25" s="127">
        <f t="shared" si="2"/>
        <v>0</v>
      </c>
      <c r="H25" s="38">
        <v>3719500</v>
      </c>
      <c r="I25" s="127">
        <f t="shared" si="3"/>
        <v>0</v>
      </c>
      <c r="J25" s="38">
        <v>3719500</v>
      </c>
      <c r="K25" s="127">
        <f t="shared" si="4"/>
        <v>0</v>
      </c>
      <c r="L25" s="85">
        <v>3719500</v>
      </c>
      <c r="M25" s="68">
        <v>3719500</v>
      </c>
      <c r="N25" s="48"/>
      <c r="O25" s="59">
        <f t="shared" ref="O25:O32" si="11">SIGN(P25)</f>
        <v>0</v>
      </c>
      <c r="P25" s="79">
        <f t="shared" ref="P25:P34" si="12">SUM(Q25-R25)/R25</f>
        <v>0</v>
      </c>
      <c r="Q25" s="71">
        <f t="shared" ref="Q25:Q32" si="13">SUM(H25+J25)</f>
        <v>7439000</v>
      </c>
      <c r="R25" s="68">
        <f t="shared" ref="R25:R34" si="14">SUM(L25+M25)</f>
        <v>7439000</v>
      </c>
    </row>
    <row r="26" spans="2:18" ht="15.75" customHeight="1" thickBot="1" x14ac:dyDescent="0.3">
      <c r="B26" s="93"/>
      <c r="C26" s="133" t="s">
        <v>181</v>
      </c>
      <c r="D26" s="136">
        <f t="shared" si="9"/>
        <v>1</v>
      </c>
      <c r="E26" s="127">
        <f t="shared" si="10"/>
        <v>0.10234270881422959</v>
      </c>
      <c r="F26" s="38">
        <v>1012418</v>
      </c>
      <c r="G26" s="127">
        <f t="shared" si="2"/>
        <v>-0.14812135243331886</v>
      </c>
      <c r="H26" s="38">
        <v>918424</v>
      </c>
      <c r="I26" s="127">
        <f t="shared" si="3"/>
        <v>9.8728334095183855E-3</v>
      </c>
      <c r="J26" s="38">
        <v>1078116</v>
      </c>
      <c r="K26" s="127">
        <f t="shared" si="4"/>
        <v>1.9734152501251295E-2</v>
      </c>
      <c r="L26" s="38">
        <v>1067576</v>
      </c>
      <c r="M26" s="68">
        <v>1046916</v>
      </c>
      <c r="N26" s="48"/>
      <c r="O26" s="59">
        <f t="shared" si="11"/>
        <v>-1</v>
      </c>
      <c r="P26" s="79">
        <f t="shared" si="12"/>
        <v>-5.578266552912E-2</v>
      </c>
      <c r="Q26" s="71">
        <f t="shared" si="13"/>
        <v>1996540</v>
      </c>
      <c r="R26" s="72">
        <f t="shared" si="14"/>
        <v>2114492</v>
      </c>
    </row>
    <row r="27" spans="2:18" ht="15.75" customHeight="1" thickTop="1" thickBot="1" x14ac:dyDescent="0.3">
      <c r="B27" s="27" t="s">
        <v>113</v>
      </c>
      <c r="C27" s="133" t="s">
        <v>182</v>
      </c>
      <c r="D27" s="136">
        <f t="shared" si="9"/>
        <v>1</v>
      </c>
      <c r="E27" s="127">
        <f t="shared" si="10"/>
        <v>0.15879608265395068</v>
      </c>
      <c r="F27" s="38">
        <v>22600</v>
      </c>
      <c r="G27" s="127">
        <f t="shared" si="2"/>
        <v>0.50613947022936134</v>
      </c>
      <c r="H27" s="38">
        <v>19503</v>
      </c>
      <c r="I27" s="127">
        <f t="shared" si="3"/>
        <v>-0.28411101282618312</v>
      </c>
      <c r="J27" s="38">
        <v>12949</v>
      </c>
      <c r="K27" s="127">
        <f t="shared" si="4"/>
        <v>9.4517729638145948E-2</v>
      </c>
      <c r="L27" s="38">
        <v>18088</v>
      </c>
      <c r="M27" s="68">
        <v>16526</v>
      </c>
      <c r="N27" s="48"/>
      <c r="O27" s="59">
        <f t="shared" si="11"/>
        <v>-1</v>
      </c>
      <c r="P27" s="79">
        <f t="shared" si="12"/>
        <v>-6.2460276188825332E-2</v>
      </c>
      <c r="Q27" s="38">
        <f t="shared" si="13"/>
        <v>32452</v>
      </c>
      <c r="R27" s="68">
        <f t="shared" si="14"/>
        <v>34614</v>
      </c>
    </row>
    <row r="28" spans="2:18" ht="15.75" customHeight="1" thickTop="1" x14ac:dyDescent="0.25">
      <c r="B28" s="94" t="s">
        <v>118</v>
      </c>
      <c r="C28" s="133" t="s">
        <v>183</v>
      </c>
      <c r="D28" s="136">
        <f t="shared" si="9"/>
        <v>-1</v>
      </c>
      <c r="E28" s="127">
        <f t="shared" si="10"/>
        <v>-3.3227597145122918E-2</v>
      </c>
      <c r="F28" s="38">
        <v>12191</v>
      </c>
      <c r="G28" s="127">
        <f t="shared" si="2"/>
        <v>-0.24141250075197015</v>
      </c>
      <c r="H28" s="38">
        <v>12610</v>
      </c>
      <c r="I28" s="127">
        <f t="shared" si="3"/>
        <v>-0.39952317306650292</v>
      </c>
      <c r="J28" s="38">
        <v>16623</v>
      </c>
      <c r="K28" s="127">
        <f t="shared" si="4"/>
        <v>-9.7685788787483699E-2</v>
      </c>
      <c r="L28" s="38">
        <v>27683</v>
      </c>
      <c r="M28" s="68">
        <v>30680</v>
      </c>
      <c r="N28" s="48"/>
      <c r="O28" s="59">
        <f t="shared" si="11"/>
        <v>-1</v>
      </c>
      <c r="P28" s="79">
        <f t="shared" si="12"/>
        <v>-0.49911759162483083</v>
      </c>
      <c r="Q28" s="71">
        <f t="shared" si="13"/>
        <v>29233</v>
      </c>
      <c r="R28" s="72">
        <f t="shared" si="14"/>
        <v>58363</v>
      </c>
    </row>
    <row r="29" spans="2:18" ht="15.75" customHeight="1" thickBot="1" x14ac:dyDescent="0.3">
      <c r="B29" s="95"/>
      <c r="C29" s="133" t="s">
        <v>152</v>
      </c>
      <c r="D29" s="136">
        <f t="shared" si="9"/>
        <v>-1</v>
      </c>
      <c r="E29" s="127">
        <f t="shared" si="10"/>
        <v>-0.3345227475468332</v>
      </c>
      <c r="F29" s="38">
        <v>14920</v>
      </c>
      <c r="G29" s="127">
        <f t="shared" si="2"/>
        <v>-0.59486808818214676</v>
      </c>
      <c r="H29" s="38">
        <v>22420</v>
      </c>
      <c r="I29" s="127">
        <f t="shared" si="3"/>
        <v>1.062616474096161</v>
      </c>
      <c r="J29" s="38">
        <v>55340</v>
      </c>
      <c r="K29" s="127">
        <f t="shared" si="4"/>
        <v>1.5027985074626866</v>
      </c>
      <c r="L29" s="38">
        <v>26830</v>
      </c>
      <c r="M29" s="68">
        <v>10720</v>
      </c>
      <c r="N29" s="48"/>
      <c r="O29" s="59">
        <f t="shared" si="11"/>
        <v>1</v>
      </c>
      <c r="P29" s="79">
        <f t="shared" si="12"/>
        <v>1.0708388814913448</v>
      </c>
      <c r="Q29" s="38">
        <f t="shared" si="13"/>
        <v>77760</v>
      </c>
      <c r="R29" s="68">
        <f t="shared" si="14"/>
        <v>37550</v>
      </c>
    </row>
    <row r="30" spans="2:18" ht="15.75" customHeight="1" thickTop="1" thickBot="1" x14ac:dyDescent="0.3">
      <c r="B30" s="28" t="s">
        <v>114</v>
      </c>
      <c r="C30" s="133" t="s">
        <v>184</v>
      </c>
      <c r="D30" s="136">
        <f t="shared" si="9"/>
        <v>-1</v>
      </c>
      <c r="E30" s="127">
        <f t="shared" si="10"/>
        <v>-2.0100502512562814E-2</v>
      </c>
      <c r="F30" s="38">
        <v>195</v>
      </c>
      <c r="G30" s="127">
        <f t="shared" si="2"/>
        <v>1.5512820512820513</v>
      </c>
      <c r="H30" s="38">
        <v>199</v>
      </c>
      <c r="I30" s="127">
        <f t="shared" si="3"/>
        <v>-0.33333333333333331</v>
      </c>
      <c r="J30" s="38">
        <v>78</v>
      </c>
      <c r="K30" s="127">
        <f t="shared" si="4"/>
        <v>-0.41791044776119401</v>
      </c>
      <c r="L30" s="38">
        <v>117</v>
      </c>
      <c r="M30" s="68">
        <v>201</v>
      </c>
      <c r="N30" s="48"/>
      <c r="O30" s="59">
        <f t="shared" si="11"/>
        <v>-1</v>
      </c>
      <c r="P30" s="79">
        <f t="shared" si="12"/>
        <v>-0.12893081761006289</v>
      </c>
      <c r="Q30" s="71">
        <f t="shared" si="13"/>
        <v>277</v>
      </c>
      <c r="R30" s="72">
        <f t="shared" si="14"/>
        <v>318</v>
      </c>
    </row>
    <row r="31" spans="2:18" ht="30" customHeight="1" thickTop="1" thickBot="1" x14ac:dyDescent="0.3">
      <c r="B31" s="29" t="s">
        <v>119</v>
      </c>
      <c r="C31" s="133" t="s">
        <v>59</v>
      </c>
      <c r="D31" s="136">
        <f t="shared" si="9"/>
        <v>-1</v>
      </c>
      <c r="E31" s="127">
        <f t="shared" si="10"/>
        <v>-0.252338592443419</v>
      </c>
      <c r="F31" s="38">
        <v>280302</v>
      </c>
      <c r="G31" s="127">
        <f t="shared" si="2"/>
        <v>0.33023811973757511</v>
      </c>
      <c r="H31" s="38">
        <v>374905</v>
      </c>
      <c r="I31" s="127">
        <f t="shared" si="3"/>
        <v>0.21031091643047325</v>
      </c>
      <c r="J31" s="38">
        <v>281833</v>
      </c>
      <c r="K31" s="127">
        <f t="shared" si="4"/>
        <v>0.24287452763722539</v>
      </c>
      <c r="L31" s="38">
        <v>232860</v>
      </c>
      <c r="M31" s="68">
        <v>187356</v>
      </c>
      <c r="N31" s="48"/>
      <c r="O31" s="59">
        <f t="shared" si="11"/>
        <v>1</v>
      </c>
      <c r="P31" s="79">
        <f t="shared" si="12"/>
        <v>0.56285814914234589</v>
      </c>
      <c r="Q31" s="38">
        <f t="shared" si="13"/>
        <v>656738</v>
      </c>
      <c r="R31" s="68">
        <f t="shared" si="14"/>
        <v>420216</v>
      </c>
    </row>
    <row r="32" spans="2:18" ht="15.75" customHeight="1" thickTop="1" x14ac:dyDescent="0.25">
      <c r="B32" s="90" t="s">
        <v>115</v>
      </c>
      <c r="C32" s="133" t="s">
        <v>185</v>
      </c>
      <c r="D32" s="136">
        <f t="shared" si="9"/>
        <v>1</v>
      </c>
      <c r="E32" s="127">
        <f t="shared" si="10"/>
        <v>0.11877192207447983</v>
      </c>
      <c r="F32" s="38">
        <v>1266282</v>
      </c>
      <c r="G32" s="127">
        <f t="shared" si="2"/>
        <v>8.1655764259536218E-2</v>
      </c>
      <c r="H32" s="38">
        <v>1131850</v>
      </c>
      <c r="I32" s="127">
        <f t="shared" si="3"/>
        <v>-8.7331906424057207E-2</v>
      </c>
      <c r="J32" s="38">
        <v>1046405</v>
      </c>
      <c r="K32" s="127">
        <f t="shared" si="4"/>
        <v>0.16033385048380389</v>
      </c>
      <c r="L32" s="38">
        <v>1146534</v>
      </c>
      <c r="M32" s="68">
        <v>988107</v>
      </c>
      <c r="N32" s="48"/>
      <c r="O32" s="59">
        <f t="shared" si="11"/>
        <v>1</v>
      </c>
      <c r="P32" s="79">
        <f t="shared" si="12"/>
        <v>2.0431538605320518E-2</v>
      </c>
      <c r="Q32" s="71">
        <f t="shared" si="13"/>
        <v>2178255</v>
      </c>
      <c r="R32" s="72">
        <f t="shared" si="14"/>
        <v>2134641</v>
      </c>
    </row>
    <row r="33" spans="2:18" ht="15.75" customHeight="1" thickBot="1" x14ac:dyDescent="0.3">
      <c r="B33" s="96"/>
      <c r="C33" s="133" t="s">
        <v>186</v>
      </c>
      <c r="D33" s="136" t="s">
        <v>28</v>
      </c>
      <c r="E33" s="127" t="s">
        <v>21</v>
      </c>
      <c r="F33" s="38" t="s">
        <v>28</v>
      </c>
      <c r="G33" s="127" t="s">
        <v>28</v>
      </c>
      <c r="H33" s="38" t="s">
        <v>28</v>
      </c>
      <c r="I33" s="127" t="s">
        <v>28</v>
      </c>
      <c r="J33" s="38" t="s">
        <v>28</v>
      </c>
      <c r="K33" s="127">
        <f t="shared" si="4"/>
        <v>9.965196953603471E-2</v>
      </c>
      <c r="L33" s="38">
        <v>97317</v>
      </c>
      <c r="M33" s="68">
        <v>88498</v>
      </c>
      <c r="N33" s="48"/>
      <c r="O33" s="59" t="s">
        <v>28</v>
      </c>
      <c r="P33" s="79" t="s">
        <v>21</v>
      </c>
      <c r="Q33" s="38" t="s">
        <v>28</v>
      </c>
      <c r="R33" s="68">
        <f t="shared" si="14"/>
        <v>185815</v>
      </c>
    </row>
    <row r="34" spans="2:18" ht="15.75" customHeight="1" thickTop="1" x14ac:dyDescent="0.25">
      <c r="B34" s="97" t="s">
        <v>116</v>
      </c>
      <c r="C34" s="133" t="s">
        <v>187</v>
      </c>
      <c r="D34" s="136">
        <f>SIGN(E34)</f>
        <v>1</v>
      </c>
      <c r="E34" s="127">
        <f>(F34-H34)/H34</f>
        <v>4.6259935517558616E-2</v>
      </c>
      <c r="F34" s="38">
        <v>631172</v>
      </c>
      <c r="G34" s="127">
        <f t="shared" si="2"/>
        <v>-0.16230064778620973</v>
      </c>
      <c r="H34" s="38">
        <v>603265</v>
      </c>
      <c r="I34" s="127">
        <f t="shared" si="3"/>
        <v>-0.15326468319662878</v>
      </c>
      <c r="J34" s="38">
        <v>720145</v>
      </c>
      <c r="K34" s="127">
        <f t="shared" si="4"/>
        <v>0.75088522538249969</v>
      </c>
      <c r="L34" s="38">
        <v>850496</v>
      </c>
      <c r="M34" s="68">
        <v>485752</v>
      </c>
      <c r="N34" s="48"/>
      <c r="O34" s="59">
        <f>SIGN(P34)</f>
        <v>-1</v>
      </c>
      <c r="P34" s="79">
        <f t="shared" si="12"/>
        <v>-9.6074980093515568E-3</v>
      </c>
      <c r="Q34" s="71">
        <f>SUM(H34+J34)</f>
        <v>1323410</v>
      </c>
      <c r="R34" s="72">
        <f t="shared" si="14"/>
        <v>1336248</v>
      </c>
    </row>
    <row r="35" spans="2:18" ht="15.75" customHeight="1" thickBot="1" x14ac:dyDescent="0.3">
      <c r="B35" s="98"/>
      <c r="C35" s="133" t="s">
        <v>188</v>
      </c>
      <c r="D35" s="136" t="s">
        <v>28</v>
      </c>
      <c r="E35" s="127" t="s">
        <v>21</v>
      </c>
      <c r="F35" s="38" t="s">
        <v>28</v>
      </c>
      <c r="G35" s="127" t="s">
        <v>28</v>
      </c>
      <c r="H35" s="38" t="s">
        <v>28</v>
      </c>
      <c r="I35" s="127" t="s">
        <v>28</v>
      </c>
      <c r="J35" s="38" t="s">
        <v>28</v>
      </c>
      <c r="K35" s="127" t="s">
        <v>28</v>
      </c>
      <c r="L35" s="62" t="s">
        <v>28</v>
      </c>
      <c r="M35" s="69" t="s">
        <v>28</v>
      </c>
      <c r="N35" s="49"/>
      <c r="O35" s="59" t="s">
        <v>28</v>
      </c>
      <c r="P35" s="79" t="s">
        <v>21</v>
      </c>
      <c r="Q35" s="38" t="s">
        <v>28</v>
      </c>
      <c r="R35" s="68" t="s">
        <v>28</v>
      </c>
    </row>
    <row r="36" spans="2:18" ht="15.75" customHeight="1" thickTop="1" x14ac:dyDescent="0.25">
      <c r="B36" s="99" t="s">
        <v>117</v>
      </c>
      <c r="C36" s="133" t="s">
        <v>189</v>
      </c>
      <c r="D36" s="136">
        <f>SIGN(E36)</f>
        <v>1</v>
      </c>
      <c r="E36" s="127">
        <f>(F36-H36)/H36</f>
        <v>0.54349404818288027</v>
      </c>
      <c r="F36" s="38">
        <v>48884</v>
      </c>
      <c r="G36" s="127">
        <f t="shared" si="2"/>
        <v>0.88472982623184959</v>
      </c>
      <c r="H36" s="38">
        <v>31671</v>
      </c>
      <c r="I36" s="127">
        <f t="shared" si="3"/>
        <v>-0.71082429874376185</v>
      </c>
      <c r="J36" s="38">
        <v>16804</v>
      </c>
      <c r="K36" s="127">
        <f t="shared" si="4"/>
        <v>0.14599562190624568</v>
      </c>
      <c r="L36" s="38">
        <v>58110</v>
      </c>
      <c r="M36" s="68">
        <v>50707</v>
      </c>
      <c r="N36" s="48"/>
      <c r="O36" s="59">
        <f>SIGN(P36)</f>
        <v>-1</v>
      </c>
      <c r="P36" s="79">
        <f>SUM(Q36-R36)/R36</f>
        <v>-0.55452732569359564</v>
      </c>
      <c r="Q36" s="71">
        <f>SUM(H36+J36)</f>
        <v>48475</v>
      </c>
      <c r="R36" s="72">
        <f>SUM(L36+M36)</f>
        <v>108817</v>
      </c>
    </row>
    <row r="37" spans="2:18" ht="15.75" customHeight="1" x14ac:dyDescent="0.25">
      <c r="B37" s="100"/>
      <c r="C37" s="133" t="s">
        <v>190</v>
      </c>
      <c r="D37" s="136" t="s">
        <v>28</v>
      </c>
      <c r="E37" s="127" t="s">
        <v>21</v>
      </c>
      <c r="F37" s="38">
        <v>4710</v>
      </c>
      <c r="G37" s="127" t="s">
        <v>28</v>
      </c>
      <c r="H37" s="38" t="s">
        <v>28</v>
      </c>
      <c r="I37" s="127" t="s">
        <v>28</v>
      </c>
      <c r="J37" s="38" t="s">
        <v>28</v>
      </c>
      <c r="K37" s="127">
        <f t="shared" si="4"/>
        <v>-2.5132743362831857E-2</v>
      </c>
      <c r="L37" s="38">
        <v>5508</v>
      </c>
      <c r="M37" s="68">
        <v>5650</v>
      </c>
      <c r="N37" s="48"/>
      <c r="O37" s="59" t="s">
        <v>28</v>
      </c>
      <c r="P37" s="79" t="s">
        <v>21</v>
      </c>
      <c r="Q37" s="38" t="s">
        <v>28</v>
      </c>
      <c r="R37" s="68">
        <f>SUM(L37+M37)</f>
        <v>11158</v>
      </c>
    </row>
    <row r="38" spans="2:18" ht="15.75" customHeight="1" x14ac:dyDescent="0.25">
      <c r="B38" s="100"/>
      <c r="C38" s="133" t="s">
        <v>191</v>
      </c>
      <c r="D38" s="136">
        <f>SIGN(E38)</f>
        <v>-1</v>
      </c>
      <c r="E38" s="127">
        <f>(F38-H38)/H38</f>
        <v>-0.23313772368325728</v>
      </c>
      <c r="F38" s="38">
        <v>10585</v>
      </c>
      <c r="G38" s="127">
        <f t="shared" si="2"/>
        <v>-0.85549925671573046</v>
      </c>
      <c r="H38" s="38">
        <v>13803</v>
      </c>
      <c r="I38" s="127">
        <f t="shared" si="3"/>
        <v>-0.34926971497084308</v>
      </c>
      <c r="J38" s="38">
        <v>95522</v>
      </c>
      <c r="K38" s="127">
        <f t="shared" si="4"/>
        <v>-0.18814224876942648</v>
      </c>
      <c r="L38" s="38">
        <v>146792</v>
      </c>
      <c r="M38" s="68">
        <v>180810</v>
      </c>
      <c r="N38" s="48"/>
      <c r="O38" s="59">
        <f>SIGN(P38)</f>
        <v>-1</v>
      </c>
      <c r="P38" s="79">
        <f>SUM(Q38-R38)/R38</f>
        <v>-0.66628714110414466</v>
      </c>
      <c r="Q38" s="71">
        <f>SUM(H38+J38)</f>
        <v>109325</v>
      </c>
      <c r="R38" s="72">
        <f>SUM(L38+M38)</f>
        <v>327602</v>
      </c>
    </row>
    <row r="39" spans="2:18" ht="24" customHeight="1" thickBot="1" x14ac:dyDescent="0.3">
      <c r="B39" s="101"/>
      <c r="C39" s="133" t="s">
        <v>192</v>
      </c>
      <c r="D39" s="136" t="s">
        <v>28</v>
      </c>
      <c r="E39" s="128" t="s">
        <v>93</v>
      </c>
      <c r="F39" s="38" t="s">
        <v>28</v>
      </c>
      <c r="G39" s="127" t="s">
        <v>28</v>
      </c>
      <c r="H39" s="38" t="s">
        <v>28</v>
      </c>
      <c r="I39" s="127" t="s">
        <v>28</v>
      </c>
      <c r="J39" s="38" t="s">
        <v>28</v>
      </c>
      <c r="K39" s="127" t="s">
        <v>28</v>
      </c>
      <c r="L39" s="85" t="s">
        <v>28</v>
      </c>
      <c r="M39" s="68" t="s">
        <v>28</v>
      </c>
      <c r="N39" s="48"/>
      <c r="O39" s="59" t="s">
        <v>28</v>
      </c>
      <c r="P39" s="79" t="s">
        <v>21</v>
      </c>
      <c r="Q39" s="38" t="s">
        <v>28</v>
      </c>
      <c r="R39" s="68" t="s">
        <v>28</v>
      </c>
    </row>
    <row r="40" spans="2:18" ht="15.75" customHeight="1" thickTop="1" thickBot="1" x14ac:dyDescent="0.3">
      <c r="B40" s="28" t="s">
        <v>121</v>
      </c>
      <c r="C40" s="133" t="s">
        <v>197</v>
      </c>
      <c r="D40" s="136">
        <f>SIGN(E40)</f>
        <v>1</v>
      </c>
      <c r="E40" s="127">
        <f>(F40-H40)/H40</f>
        <v>0.6404645441803255</v>
      </c>
      <c r="F40" s="38">
        <v>57349</v>
      </c>
      <c r="G40" s="127">
        <f t="shared" si="2"/>
        <v>0.86219570659990408</v>
      </c>
      <c r="H40" s="38">
        <v>34959</v>
      </c>
      <c r="I40" s="127">
        <f t="shared" si="3"/>
        <v>-0.29016523613264267</v>
      </c>
      <c r="J40" s="38">
        <v>18773</v>
      </c>
      <c r="K40" s="127">
        <f t="shared" si="4"/>
        <v>0.16015967713633972</v>
      </c>
      <c r="L40" s="38">
        <v>26447</v>
      </c>
      <c r="M40" s="68">
        <v>22796</v>
      </c>
      <c r="N40" s="48"/>
      <c r="O40" s="59">
        <f>SIGN(P40)</f>
        <v>1</v>
      </c>
      <c r="P40" s="79">
        <f>SUM(Q40-R40)/R40</f>
        <v>9.1160164896533516E-2</v>
      </c>
      <c r="Q40" s="71">
        <f>SUM(H40+J40)</f>
        <v>53732</v>
      </c>
      <c r="R40" s="72">
        <f>SUM(L40+M40)</f>
        <v>49243</v>
      </c>
    </row>
    <row r="41" spans="2:18" ht="15.75" customHeight="1" thickTop="1" thickBot="1" x14ac:dyDescent="0.3">
      <c r="B41" s="31" t="s">
        <v>123</v>
      </c>
      <c r="C41" s="133" t="s">
        <v>196</v>
      </c>
      <c r="D41" s="136">
        <f>SIGN(E41)</f>
        <v>-1</v>
      </c>
      <c r="E41" s="127">
        <f>(F41-H41)/H41</f>
        <v>-0.45973645680819913</v>
      </c>
      <c r="F41" s="38">
        <v>369</v>
      </c>
      <c r="G41" s="127">
        <f t="shared" si="2"/>
        <v>0.57373271889400923</v>
      </c>
      <c r="H41" s="38">
        <v>683</v>
      </c>
      <c r="I41" s="127">
        <f t="shared" si="3"/>
        <v>-0.63282571912013541</v>
      </c>
      <c r="J41" s="38">
        <v>434</v>
      </c>
      <c r="K41" s="127" t="s">
        <v>28</v>
      </c>
      <c r="L41" s="38">
        <v>1182</v>
      </c>
      <c r="M41" s="68"/>
      <c r="N41" s="48"/>
      <c r="O41" s="59">
        <f>SIGN(P41)</f>
        <v>-1</v>
      </c>
      <c r="P41" s="79">
        <f>SUM(Q41-R41)/R41</f>
        <v>-5.499153976311337E-2</v>
      </c>
      <c r="Q41" s="38">
        <f>SUM(H41+J41)</f>
        <v>1117</v>
      </c>
      <c r="R41" s="68">
        <f>SUM(L41+M41)</f>
        <v>1182</v>
      </c>
    </row>
    <row r="42" spans="2:18" ht="15.75" customHeight="1" thickTop="1" thickBot="1" x14ac:dyDescent="0.3">
      <c r="B42" s="29" t="s">
        <v>122</v>
      </c>
      <c r="C42" s="133" t="s">
        <v>195</v>
      </c>
      <c r="D42" s="136">
        <f>SIGN(E42)</f>
        <v>1</v>
      </c>
      <c r="E42" s="127">
        <f>(F42-H42)/H42</f>
        <v>6.0708344923764521E-2</v>
      </c>
      <c r="F42" s="38">
        <v>568161</v>
      </c>
      <c r="G42" s="127">
        <f t="shared" si="2"/>
        <v>-4.6409904007747742E-2</v>
      </c>
      <c r="H42" s="38">
        <v>535643</v>
      </c>
      <c r="I42" s="127">
        <f t="shared" si="3"/>
        <v>0.16943665461237864</v>
      </c>
      <c r="J42" s="38">
        <v>561712</v>
      </c>
      <c r="K42" s="127">
        <f t="shared" si="4"/>
        <v>-2.7835455128981765E-2</v>
      </c>
      <c r="L42" s="38">
        <v>480327</v>
      </c>
      <c r="M42" s="68">
        <v>494079.94</v>
      </c>
      <c r="N42" s="48"/>
      <c r="O42" s="59">
        <f>SIGN(P42)</f>
        <v>1</v>
      </c>
      <c r="P42" s="79">
        <f>SUM(Q42-R42)/R42</f>
        <v>0.12617732381914282</v>
      </c>
      <c r="Q42" s="71">
        <f>SUM(H42+J42)</f>
        <v>1097355</v>
      </c>
      <c r="R42" s="72">
        <f>SUM(L42+M42)</f>
        <v>974406.94</v>
      </c>
    </row>
    <row r="43" spans="2:18" ht="15.75" customHeight="1" thickTop="1" x14ac:dyDescent="0.25">
      <c r="B43" s="87" t="s">
        <v>124</v>
      </c>
      <c r="C43" s="133" t="s">
        <v>164</v>
      </c>
      <c r="D43" s="136">
        <f>SIGN(E43)</f>
        <v>-1</v>
      </c>
      <c r="E43" s="127">
        <f>(F43-H43)/H43</f>
        <v>-0.41025641025641024</v>
      </c>
      <c r="F43" s="38">
        <v>598</v>
      </c>
      <c r="G43" s="127">
        <f t="shared" si="2"/>
        <v>0.2770780856423174</v>
      </c>
      <c r="H43" s="38">
        <v>1014</v>
      </c>
      <c r="I43" s="127" t="s">
        <v>21</v>
      </c>
      <c r="J43" s="38">
        <v>794</v>
      </c>
      <c r="K43" s="127" t="s">
        <v>28</v>
      </c>
      <c r="L43" s="38" t="s">
        <v>28</v>
      </c>
      <c r="M43" s="68" t="s">
        <v>28</v>
      </c>
      <c r="N43" s="48"/>
      <c r="O43" s="59" t="s">
        <v>28</v>
      </c>
      <c r="P43" s="79" t="s">
        <v>21</v>
      </c>
      <c r="Q43" s="38">
        <f>SUM(H43+J43)</f>
        <v>1808</v>
      </c>
      <c r="R43" s="68" t="s">
        <v>28</v>
      </c>
    </row>
    <row r="44" spans="2:18" ht="15.75" customHeight="1" x14ac:dyDescent="0.25">
      <c r="B44" s="88"/>
      <c r="C44" s="133" t="s">
        <v>194</v>
      </c>
      <c r="D44" s="136">
        <f>SIGN(E44)</f>
        <v>1</v>
      </c>
      <c r="E44" s="127">
        <f>(F44-H44)/H44</f>
        <v>8.4475974722785258E-2</v>
      </c>
      <c r="F44" s="38">
        <v>54573</v>
      </c>
      <c r="G44" s="127">
        <f t="shared" si="2"/>
        <v>-0.14654953106185234</v>
      </c>
      <c r="H44" s="38">
        <v>50322</v>
      </c>
      <c r="I44" s="127">
        <f t="shared" si="3"/>
        <v>0.10945320438038611</v>
      </c>
      <c r="J44" s="38">
        <v>58963</v>
      </c>
      <c r="K44" s="127">
        <f t="shared" si="4"/>
        <v>0.4583321899953352</v>
      </c>
      <c r="L44" s="38">
        <v>53146</v>
      </c>
      <c r="M44" s="68">
        <v>36443</v>
      </c>
      <c r="N44" s="48"/>
      <c r="O44" s="59">
        <f>SIGN(P44)</f>
        <v>1</v>
      </c>
      <c r="P44" s="79">
        <f>SUM(Q44-R44)/R44</f>
        <v>0.21984841889071202</v>
      </c>
      <c r="Q44" s="71">
        <f>SUM(H44+J44)</f>
        <v>109285</v>
      </c>
      <c r="R44" s="72">
        <f>SUM(L44+M44)</f>
        <v>89589</v>
      </c>
    </row>
    <row r="45" spans="2:18" ht="15.75" customHeight="1" thickBot="1" x14ac:dyDescent="0.3">
      <c r="B45" s="89"/>
      <c r="C45" s="133" t="s">
        <v>166</v>
      </c>
      <c r="D45" s="136" t="s">
        <v>28</v>
      </c>
      <c r="E45" s="127" t="s">
        <v>21</v>
      </c>
      <c r="F45" s="38">
        <v>135</v>
      </c>
      <c r="G45" s="127" t="s">
        <v>28</v>
      </c>
      <c r="H45" s="129" t="s">
        <v>28</v>
      </c>
      <c r="I45" s="127" t="s">
        <v>28</v>
      </c>
      <c r="J45" s="129" t="s">
        <v>28</v>
      </c>
      <c r="K45" s="127" t="s">
        <v>28</v>
      </c>
      <c r="L45" s="63" t="s">
        <v>28</v>
      </c>
      <c r="M45" s="68" t="s">
        <v>28</v>
      </c>
      <c r="N45" s="48"/>
      <c r="O45" s="59" t="s">
        <v>28</v>
      </c>
      <c r="P45" s="79" t="s">
        <v>21</v>
      </c>
      <c r="Q45" s="38" t="s">
        <v>28</v>
      </c>
      <c r="R45" s="68" t="s">
        <v>28</v>
      </c>
    </row>
    <row r="46" spans="2:18" ht="15.75" customHeight="1" thickTop="1" x14ac:dyDescent="0.25">
      <c r="B46" s="90" t="s">
        <v>125</v>
      </c>
      <c r="C46" s="133" t="s">
        <v>193</v>
      </c>
      <c r="D46" s="136">
        <f>SIGN(E46)</f>
        <v>1</v>
      </c>
      <c r="E46" s="127">
        <f>(F46-H46)/H46</f>
        <v>5.5476608561161954E-2</v>
      </c>
      <c r="F46" s="38">
        <v>1361454</v>
      </c>
      <c r="G46" s="127">
        <f t="shared" si="2"/>
        <v>-0.21691040543666262</v>
      </c>
      <c r="H46" s="38">
        <v>1289895</v>
      </c>
      <c r="I46" s="127">
        <f t="shared" si="3"/>
        <v>0.15824287712276472</v>
      </c>
      <c r="J46" s="38">
        <v>1647187</v>
      </c>
      <c r="K46" s="127">
        <f t="shared" si="4"/>
        <v>-3.1004730701592414E-2</v>
      </c>
      <c r="L46" s="38">
        <v>1422143</v>
      </c>
      <c r="M46" s="68">
        <v>1467647</v>
      </c>
      <c r="N46" s="48"/>
      <c r="O46" s="59">
        <f>SIGN(P46)</f>
        <v>1</v>
      </c>
      <c r="P46" s="79">
        <f>SUM(Q46-R46)/R46</f>
        <v>1.6365203007831019E-2</v>
      </c>
      <c r="Q46" s="71">
        <f>SUM(H46+J46)</f>
        <v>2937082</v>
      </c>
      <c r="R46" s="72">
        <f>SUM(L46+M46)</f>
        <v>2889790</v>
      </c>
    </row>
    <row r="47" spans="2:18" ht="15.75" customHeight="1" thickBot="1" x14ac:dyDescent="0.3">
      <c r="B47" s="91"/>
      <c r="C47" s="134" t="s">
        <v>168</v>
      </c>
      <c r="D47" s="137">
        <f>SIGN(E47)</f>
        <v>1</v>
      </c>
      <c r="E47" s="131">
        <f>(F47-H47)/H47</f>
        <v>41.329811080694569</v>
      </c>
      <c r="F47" s="40">
        <v>33802132</v>
      </c>
      <c r="G47" s="127">
        <f t="shared" si="2"/>
        <v>0.63085243042436689</v>
      </c>
      <c r="H47" s="40">
        <v>798542</v>
      </c>
      <c r="I47" s="127">
        <f t="shared" si="3"/>
        <v>2.355999232361448</v>
      </c>
      <c r="J47" s="40">
        <v>489647</v>
      </c>
      <c r="K47" s="127">
        <f t="shared" si="4"/>
        <v>-0.62051135329154417</v>
      </c>
      <c r="L47" s="40">
        <v>145902</v>
      </c>
      <c r="M47" s="86">
        <v>384470</v>
      </c>
      <c r="N47" s="48"/>
      <c r="O47" s="59">
        <f>SIGN(P47)</f>
        <v>1</v>
      </c>
      <c r="P47" s="80">
        <f>SUM(Q47-R47)/R47</f>
        <v>1.4288405119425611</v>
      </c>
      <c r="Q47" s="38">
        <f>SUM(H47+J47)</f>
        <v>1288189</v>
      </c>
      <c r="R47" s="68">
        <f>SUM(L47+M47)</f>
        <v>530372</v>
      </c>
    </row>
    <row r="48" spans="2:18" ht="34.5" customHeight="1" thickTop="1" thickBot="1" x14ac:dyDescent="0.3">
      <c r="C48" s="4" t="s">
        <v>97</v>
      </c>
      <c r="D48" s="14">
        <f>SIGN(E49)</f>
        <v>1</v>
      </c>
      <c r="E48" s="10">
        <f>(F48-H48)/H48</f>
        <v>2.2059073588614524</v>
      </c>
      <c r="F48" s="11">
        <f>SUM(F5:F47)</f>
        <v>48397740</v>
      </c>
      <c r="G48" s="56">
        <f t="shared" si="2"/>
        <v>4.8261046153207175E-3</v>
      </c>
      <c r="H48" s="11">
        <f>SUM(H5:H47)</f>
        <v>15096425</v>
      </c>
      <c r="I48" s="56">
        <f t="shared" si="3"/>
        <v>7.2866092334506393E-3</v>
      </c>
      <c r="J48" s="11">
        <f>SUM(J5:J47)</f>
        <v>15023918</v>
      </c>
      <c r="K48" s="56">
        <f t="shared" si="4"/>
        <v>4.1109532406599245E-2</v>
      </c>
      <c r="L48" s="11">
        <f>SUM(L5:L47)</f>
        <v>14915236.5</v>
      </c>
      <c r="M48" s="11">
        <f>SUM(M5:M47)</f>
        <v>14326289.439999999</v>
      </c>
      <c r="N48" s="57"/>
      <c r="O48" s="11">
        <f>SIGN(P48)</f>
        <v>1</v>
      </c>
      <c r="P48" s="61">
        <f>SUM(Q48-R48)/R48</f>
        <v>3.0053734603427425E-2</v>
      </c>
      <c r="Q48" s="11">
        <f>SUM(Q5:Q47)</f>
        <v>30120343</v>
      </c>
      <c r="R48" s="11">
        <f>SUM(R5:R47)</f>
        <v>29241525.940000001</v>
      </c>
    </row>
    <row r="49" spans="3:14" ht="33.75" customHeight="1" thickTop="1" thickBot="1" x14ac:dyDescent="0.3">
      <c r="C49" s="78" t="s">
        <v>126</v>
      </c>
      <c r="D49" s="14">
        <f>SIGN(E48)</f>
        <v>1</v>
      </c>
      <c r="E49" s="10">
        <f>(F49-H48)/H48</f>
        <v>1.9721556593696853E-2</v>
      </c>
      <c r="F49" s="11">
        <f>SUM(F5:F46)+H47</f>
        <v>15394150</v>
      </c>
      <c r="G49" s="57"/>
      <c r="J49" s="3"/>
      <c r="K49" s="3"/>
      <c r="M49" s="3"/>
      <c r="N49" s="3"/>
    </row>
    <row r="50" spans="3:14" ht="15.75" thickTop="1" x14ac:dyDescent="0.25"/>
    <row r="57" spans="3:14" x14ac:dyDescent="0.25">
      <c r="D57" s="5"/>
    </row>
    <row r="58" spans="3:14" x14ac:dyDescent="0.25">
      <c r="D58" s="5"/>
    </row>
    <row r="59" spans="3:14" x14ac:dyDescent="0.25">
      <c r="D59" s="5"/>
    </row>
    <row r="60" spans="3:14" x14ac:dyDescent="0.25">
      <c r="D60" s="5"/>
    </row>
    <row r="61" spans="3:14" x14ac:dyDescent="0.25">
      <c r="D61" s="5"/>
    </row>
    <row r="62" spans="3:14" x14ac:dyDescent="0.25">
      <c r="D62" s="5"/>
    </row>
    <row r="63" spans="3:14" x14ac:dyDescent="0.25">
      <c r="D63" s="5"/>
    </row>
    <row r="64" spans="3:1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</sheetData>
  <mergeCells count="20">
    <mergeCell ref="P3:P4"/>
    <mergeCell ref="D3:D4"/>
    <mergeCell ref="O3:O4"/>
    <mergeCell ref="E3:E4"/>
    <mergeCell ref="I3:I4"/>
    <mergeCell ref="K3:K4"/>
    <mergeCell ref="B46:B47"/>
    <mergeCell ref="G3:G4"/>
    <mergeCell ref="B3:B4"/>
    <mergeCell ref="B28:B29"/>
    <mergeCell ref="B32:B33"/>
    <mergeCell ref="B34:B35"/>
    <mergeCell ref="B36:B39"/>
    <mergeCell ref="B43:B45"/>
    <mergeCell ref="B5:B6"/>
    <mergeCell ref="B7:B9"/>
    <mergeCell ref="B15:B17"/>
    <mergeCell ref="B21:B23"/>
    <mergeCell ref="B25:B26"/>
    <mergeCell ref="C3:C4"/>
  </mergeCells>
  <conditionalFormatting sqref="D5:D49">
    <cfRule type="iconSet" priority="2">
      <iconSet iconSet="3Arrows" showValue="0">
        <cfvo type="percent" val="0"/>
        <cfvo type="percent" val="33"/>
        <cfvo type="percent" val="67"/>
      </iconSet>
    </cfRule>
  </conditionalFormatting>
  <conditionalFormatting sqref="O5:O48">
    <cfRule type="iconSet" priority="1">
      <iconSet iconSet="3Arrow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0"/>
  <sheetViews>
    <sheetView showGridLines="0" zoomScale="70" zoomScaleNormal="70" workbookViewId="0">
      <selection activeCell="B3" sqref="B3:M49"/>
    </sheetView>
  </sheetViews>
  <sheetFormatPr defaultRowHeight="15" x14ac:dyDescent="0.25"/>
  <cols>
    <col min="1" max="1" width="9.140625" style="5"/>
    <col min="2" max="2" width="18.7109375" customWidth="1"/>
    <col min="3" max="3" width="19.28515625" customWidth="1"/>
    <col min="4" max="4" width="10.5703125" style="5" customWidth="1"/>
    <col min="5" max="5" width="10.7109375" customWidth="1"/>
    <col min="6" max="6" width="13.5703125" style="5" customWidth="1"/>
    <col min="7" max="7" width="10.7109375" style="5" customWidth="1"/>
    <col min="8" max="8" width="13.5703125" customWidth="1"/>
    <col min="9" max="9" width="10.85546875" style="5" customWidth="1"/>
    <col min="10" max="10" width="13.7109375" customWidth="1"/>
    <col min="11" max="11" width="10.85546875" style="5" customWidth="1"/>
    <col min="12" max="13" width="13.7109375" customWidth="1"/>
    <col min="14" max="14" width="8" style="143" customWidth="1"/>
    <col min="15" max="15" width="13.7109375" style="143" customWidth="1"/>
    <col min="16" max="16" width="10.85546875" customWidth="1"/>
    <col min="17" max="17" width="13.5703125" customWidth="1"/>
    <col min="18" max="18" width="13.7109375" customWidth="1"/>
  </cols>
  <sheetData>
    <row r="1" spans="2:18" ht="15.75" customHeight="1" x14ac:dyDescent="0.25">
      <c r="B1" s="124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81"/>
      <c r="R1" s="81"/>
    </row>
    <row r="2" spans="2:18" ht="33.75" customHeight="1" thickBot="1" x14ac:dyDescent="0.3">
      <c r="B2" s="124"/>
      <c r="D2" s="306" t="s">
        <v>208</v>
      </c>
    </row>
    <row r="3" spans="2:18" ht="24.75" customHeight="1" thickTop="1" x14ac:dyDescent="0.25">
      <c r="B3" s="144" t="s">
        <v>99</v>
      </c>
      <c r="C3" s="117" t="s">
        <v>169</v>
      </c>
      <c r="D3" s="187" t="s">
        <v>40</v>
      </c>
      <c r="E3" s="187" t="s">
        <v>0</v>
      </c>
      <c r="F3" s="73" t="s">
        <v>37</v>
      </c>
      <c r="G3" s="187" t="s">
        <v>0</v>
      </c>
      <c r="H3" s="73" t="s">
        <v>27</v>
      </c>
      <c r="I3" s="187" t="s">
        <v>0</v>
      </c>
      <c r="J3" s="73" t="s">
        <v>25</v>
      </c>
      <c r="K3" s="187" t="s">
        <v>0</v>
      </c>
      <c r="L3" s="73" t="s">
        <v>23</v>
      </c>
      <c r="M3" s="74" t="s">
        <v>11</v>
      </c>
      <c r="N3" s="81"/>
      <c r="O3" s="200" t="s">
        <v>40</v>
      </c>
      <c r="P3" s="187" t="s">
        <v>42</v>
      </c>
      <c r="Q3" s="73">
        <v>2016</v>
      </c>
      <c r="R3" s="74">
        <v>2015</v>
      </c>
    </row>
    <row r="4" spans="2:18" ht="111.75" customHeight="1" thickBot="1" x14ac:dyDescent="0.3">
      <c r="B4" s="145"/>
      <c r="C4" s="118"/>
      <c r="D4" s="188"/>
      <c r="E4" s="188"/>
      <c r="F4" s="33" t="s">
        <v>54</v>
      </c>
      <c r="G4" s="188"/>
      <c r="H4" s="33" t="s">
        <v>55</v>
      </c>
      <c r="I4" s="188"/>
      <c r="J4" s="33" t="s">
        <v>56</v>
      </c>
      <c r="K4" s="188"/>
      <c r="L4" s="33" t="s">
        <v>57</v>
      </c>
      <c r="M4" s="53" t="s">
        <v>58</v>
      </c>
      <c r="N4" s="139"/>
      <c r="O4" s="260"/>
      <c r="P4" s="188"/>
      <c r="Q4" s="33" t="s">
        <v>55</v>
      </c>
      <c r="R4" s="53" t="s">
        <v>57</v>
      </c>
    </row>
    <row r="5" spans="2:18" ht="16.5" customHeight="1" thickTop="1" x14ac:dyDescent="0.25">
      <c r="B5" s="146" t="s">
        <v>98</v>
      </c>
      <c r="C5" s="183" t="s">
        <v>128</v>
      </c>
      <c r="D5" s="15">
        <f>SIGN(E5)</f>
        <v>1</v>
      </c>
      <c r="E5" s="126">
        <f>(F5-H5)/H5</f>
        <v>3.731045490822027E-2</v>
      </c>
      <c r="F5" s="37">
        <v>5199</v>
      </c>
      <c r="G5" s="127">
        <f>(H5-J5)/J5</f>
        <v>7.437185929648241E-3</v>
      </c>
      <c r="H5" s="37">
        <v>5012</v>
      </c>
      <c r="I5" s="127">
        <f>(J5-L5)/L5</f>
        <v>5.4567502021018593E-3</v>
      </c>
      <c r="J5" s="37">
        <v>4975</v>
      </c>
      <c r="K5" s="127">
        <f>(L5-M5)/M5</f>
        <v>-1.2111425111021397E-3</v>
      </c>
      <c r="L5" s="37">
        <v>4948</v>
      </c>
      <c r="M5" s="70">
        <v>4954</v>
      </c>
      <c r="N5" s="140"/>
      <c r="O5" s="191">
        <f>SIGN(P5)</f>
        <v>1</v>
      </c>
      <c r="P5" s="126">
        <f>SUM(Q5-R5)/R5</f>
        <v>1.2934518997574777E-2</v>
      </c>
      <c r="Q5" s="37">
        <f>H5</f>
        <v>5012</v>
      </c>
      <c r="R5" s="70">
        <f>L5</f>
        <v>4948</v>
      </c>
    </row>
    <row r="6" spans="2:18" ht="16.5" customHeight="1" thickBot="1" x14ac:dyDescent="0.3">
      <c r="B6" s="147"/>
      <c r="C6" s="184" t="s">
        <v>170</v>
      </c>
      <c r="D6" s="16">
        <f>SIGN(E6)</f>
        <v>1</v>
      </c>
      <c r="E6" s="127">
        <f>(F6-H6)/H6</f>
        <v>3.860294117647059E-2</v>
      </c>
      <c r="F6" s="38">
        <v>565</v>
      </c>
      <c r="G6" s="127">
        <f>(H6-J6)/J6</f>
        <v>-3.2028469750889681E-2</v>
      </c>
      <c r="H6" s="38">
        <v>544</v>
      </c>
      <c r="I6" s="127">
        <f>(J6-L6)/L6</f>
        <v>5.3667262969588547E-3</v>
      </c>
      <c r="J6" s="38">
        <v>562</v>
      </c>
      <c r="K6" s="127">
        <f>(L6-M6)/M6</f>
        <v>-5.5743243243243243E-2</v>
      </c>
      <c r="L6" s="38">
        <v>559</v>
      </c>
      <c r="M6" s="68">
        <v>592</v>
      </c>
      <c r="N6" s="141"/>
      <c r="O6" s="192">
        <f>SIGN(P6)</f>
        <v>-1</v>
      </c>
      <c r="P6" s="127">
        <f>SUM(Q6-R6)/R6</f>
        <v>-2.6833631484794274E-2</v>
      </c>
      <c r="Q6" s="38">
        <f>H6</f>
        <v>544</v>
      </c>
      <c r="R6" s="68">
        <f>L6</f>
        <v>559</v>
      </c>
    </row>
    <row r="7" spans="2:18" ht="16.5" customHeight="1" thickTop="1" x14ac:dyDescent="0.25">
      <c r="B7" s="148" t="s">
        <v>101</v>
      </c>
      <c r="C7" s="184" t="s">
        <v>130</v>
      </c>
      <c r="D7" s="16">
        <f>SIGN(E7)</f>
        <v>1</v>
      </c>
      <c r="E7" s="127">
        <f t="shared" ref="E7:E47" si="0">(F7-H7)/H7</f>
        <v>5.5993431855500819E-2</v>
      </c>
      <c r="F7" s="38">
        <v>6431</v>
      </c>
      <c r="G7" s="127">
        <f>(H7-J7)/J7</f>
        <v>1.9588146659969864E-2</v>
      </c>
      <c r="H7" s="38">
        <v>6090</v>
      </c>
      <c r="I7" s="127">
        <f>(J7-L7)/L7</f>
        <v>2.9472595656670115E-2</v>
      </c>
      <c r="J7" s="38">
        <v>5973</v>
      </c>
      <c r="K7" s="127">
        <f>(L7-M7)/M7</f>
        <v>1.7537706068046298E-2</v>
      </c>
      <c r="L7" s="38">
        <v>5802</v>
      </c>
      <c r="M7" s="68">
        <v>5702</v>
      </c>
      <c r="N7" s="141"/>
      <c r="O7" s="192">
        <f>SIGN(P7)</f>
        <v>1</v>
      </c>
      <c r="P7" s="127">
        <f t="shared" ref="P7:P47" si="1">SUM(Q7-R7)/R7</f>
        <v>4.963805584281282E-2</v>
      </c>
      <c r="Q7" s="71">
        <f>H7</f>
        <v>6090</v>
      </c>
      <c r="R7" s="72">
        <f>L7</f>
        <v>5802</v>
      </c>
    </row>
    <row r="8" spans="2:18" ht="15.75" x14ac:dyDescent="0.25">
      <c r="B8" s="149"/>
      <c r="C8" s="184" t="s">
        <v>171</v>
      </c>
      <c r="D8" s="16" t="s">
        <v>28</v>
      </c>
      <c r="E8" s="127" t="s">
        <v>21</v>
      </c>
      <c r="F8" s="38">
        <v>90</v>
      </c>
      <c r="G8" s="127" t="s">
        <v>28</v>
      </c>
      <c r="H8" s="38" t="s">
        <v>21</v>
      </c>
      <c r="I8" s="127">
        <f t="shared" ref="I8:I48" si="2">(J8-L8)/L8</f>
        <v>0</v>
      </c>
      <c r="J8" s="38">
        <v>382</v>
      </c>
      <c r="K8" s="127">
        <f t="shared" ref="K8:K48" si="3">(L8-M8)/M8</f>
        <v>-0.13378684807256236</v>
      </c>
      <c r="L8" s="38">
        <v>382</v>
      </c>
      <c r="M8" s="68">
        <v>441</v>
      </c>
      <c r="N8" s="141"/>
      <c r="O8" s="192" t="s">
        <v>28</v>
      </c>
      <c r="P8" s="127" t="s">
        <v>21</v>
      </c>
      <c r="Q8" s="38" t="str">
        <f t="shared" ref="Q8:Q24" si="4">H8</f>
        <v>n/a</v>
      </c>
      <c r="R8" s="68">
        <f t="shared" ref="R8:R47" si="5">L8</f>
        <v>382</v>
      </c>
    </row>
    <row r="9" spans="2:18" ht="16.5" thickBot="1" x14ac:dyDescent="0.3">
      <c r="B9" s="147"/>
      <c r="C9" s="184" t="s">
        <v>172</v>
      </c>
      <c r="D9" s="16">
        <f>SIGN(E9)</f>
        <v>1</v>
      </c>
      <c r="E9" s="127">
        <f t="shared" si="0"/>
        <v>6.346826586706647E-2</v>
      </c>
      <c r="F9" s="38">
        <v>4256</v>
      </c>
      <c r="G9" s="127">
        <f t="shared" ref="G8:G48" si="6">(H9-J9)/J9</f>
        <v>7.667473769168684E-2</v>
      </c>
      <c r="H9" s="38">
        <v>4002</v>
      </c>
      <c r="I9" s="127">
        <f t="shared" si="2"/>
        <v>5.2378255945639864E-2</v>
      </c>
      <c r="J9" s="38">
        <v>3717</v>
      </c>
      <c r="K9" s="127">
        <f t="shared" si="3"/>
        <v>8.9115016959605303E-2</v>
      </c>
      <c r="L9" s="38">
        <v>3532</v>
      </c>
      <c r="M9" s="68">
        <v>3243</v>
      </c>
      <c r="N9" s="141"/>
      <c r="O9" s="192">
        <f>SIGN(P9)</f>
        <v>1</v>
      </c>
      <c r="P9" s="127">
        <f t="shared" si="1"/>
        <v>0.13306908267270667</v>
      </c>
      <c r="Q9" s="71">
        <f t="shared" si="4"/>
        <v>4002</v>
      </c>
      <c r="R9" s="72">
        <f t="shared" si="5"/>
        <v>3532</v>
      </c>
    </row>
    <row r="10" spans="2:18" ht="16.5" customHeight="1" thickTop="1" thickBot="1" x14ac:dyDescent="0.3">
      <c r="B10" s="150" t="s">
        <v>102</v>
      </c>
      <c r="C10" s="184" t="s">
        <v>133</v>
      </c>
      <c r="D10" s="16">
        <f>SIGN(E10)</f>
        <v>-1</v>
      </c>
      <c r="E10" s="127">
        <f t="shared" si="0"/>
        <v>-6.5573770491803282E-2</v>
      </c>
      <c r="F10" s="38">
        <v>57</v>
      </c>
      <c r="G10" s="127">
        <f t="shared" si="6"/>
        <v>1.6666666666666666E-2</v>
      </c>
      <c r="H10" s="38">
        <v>61</v>
      </c>
      <c r="I10" s="127">
        <f t="shared" si="2"/>
        <v>-3.2258064516129031E-2</v>
      </c>
      <c r="J10" s="38">
        <v>60</v>
      </c>
      <c r="K10" s="127">
        <f t="shared" si="3"/>
        <v>-1.5873015873015872E-2</v>
      </c>
      <c r="L10" s="38">
        <v>62</v>
      </c>
      <c r="M10" s="68">
        <v>63</v>
      </c>
      <c r="N10" s="141"/>
      <c r="O10" s="192">
        <f>SIGN(P10)</f>
        <v>-1</v>
      </c>
      <c r="P10" s="127">
        <f t="shared" si="1"/>
        <v>-1.6129032258064516E-2</v>
      </c>
      <c r="Q10" s="38">
        <f t="shared" si="4"/>
        <v>61</v>
      </c>
      <c r="R10" s="68">
        <f t="shared" si="5"/>
        <v>62</v>
      </c>
    </row>
    <row r="11" spans="2:18" ht="16.5" customHeight="1" thickTop="1" thickBot="1" x14ac:dyDescent="0.3">
      <c r="B11" s="151" t="s">
        <v>103</v>
      </c>
      <c r="C11" s="184" t="s">
        <v>134</v>
      </c>
      <c r="D11" s="16">
        <f>SIGN(E11)</f>
        <v>1</v>
      </c>
      <c r="E11" s="127">
        <f t="shared" si="0"/>
        <v>0.24766839378238342</v>
      </c>
      <c r="F11" s="38">
        <v>3612</v>
      </c>
      <c r="G11" s="127">
        <f t="shared" si="6"/>
        <v>0.42330383480825956</v>
      </c>
      <c r="H11" s="38">
        <v>2895</v>
      </c>
      <c r="I11" s="127">
        <f t="shared" si="2"/>
        <v>0.2857142857142857</v>
      </c>
      <c r="J11" s="38">
        <v>2034</v>
      </c>
      <c r="K11" s="127">
        <f t="shared" si="3"/>
        <v>6.8197164078325462E-2</v>
      </c>
      <c r="L11" s="38">
        <v>1582</v>
      </c>
      <c r="M11" s="68">
        <v>1481</v>
      </c>
      <c r="N11" s="141"/>
      <c r="O11" s="192">
        <f>SIGN(P11)</f>
        <v>1</v>
      </c>
      <c r="P11" s="127">
        <f t="shared" si="1"/>
        <v>0.82996207332490524</v>
      </c>
      <c r="Q11" s="71">
        <f t="shared" si="4"/>
        <v>2895</v>
      </c>
      <c r="R11" s="72">
        <f t="shared" si="5"/>
        <v>1582</v>
      </c>
    </row>
    <row r="12" spans="2:18" ht="24" customHeight="1" thickTop="1" thickBot="1" x14ac:dyDescent="0.3">
      <c r="B12" s="152" t="s">
        <v>104</v>
      </c>
      <c r="C12" s="184" t="s">
        <v>173</v>
      </c>
      <c r="D12" s="16">
        <f>SIGN(E12)</f>
        <v>1</v>
      </c>
      <c r="E12" s="127">
        <f t="shared" si="0"/>
        <v>3.7059538274605106E-2</v>
      </c>
      <c r="F12" s="38">
        <v>1707</v>
      </c>
      <c r="G12" s="127">
        <f t="shared" si="6"/>
        <v>-1.7899761336515514E-2</v>
      </c>
      <c r="H12" s="38">
        <v>1646</v>
      </c>
      <c r="I12" s="127">
        <f t="shared" si="2"/>
        <v>5.0783699059561128E-2</v>
      </c>
      <c r="J12" s="38">
        <v>1676</v>
      </c>
      <c r="K12" s="127">
        <f t="shared" si="3"/>
        <v>4.1802743305029394E-2</v>
      </c>
      <c r="L12" s="38">
        <v>1595</v>
      </c>
      <c r="M12" s="68">
        <v>1531</v>
      </c>
      <c r="N12" s="141"/>
      <c r="O12" s="192">
        <f>SIGN(P12)</f>
        <v>1</v>
      </c>
      <c r="P12" s="127">
        <f t="shared" si="1"/>
        <v>3.1974921630094043E-2</v>
      </c>
      <c r="Q12" s="38">
        <f t="shared" si="4"/>
        <v>1646</v>
      </c>
      <c r="R12" s="68">
        <f t="shared" si="5"/>
        <v>1595</v>
      </c>
    </row>
    <row r="13" spans="2:18" ht="17.25" thickTop="1" thickBot="1" x14ac:dyDescent="0.3">
      <c r="B13" s="153" t="s">
        <v>105</v>
      </c>
      <c r="C13" s="184" t="s">
        <v>136</v>
      </c>
      <c r="D13" s="16">
        <f>SIGN(E13)</f>
        <v>1</v>
      </c>
      <c r="E13" s="127">
        <f t="shared" si="0"/>
        <v>5.1993262212240314E-2</v>
      </c>
      <c r="F13" s="38">
        <v>9368</v>
      </c>
      <c r="G13" s="127">
        <f t="shared" si="6"/>
        <v>4.7277431494766556E-2</v>
      </c>
      <c r="H13" s="38">
        <v>8905</v>
      </c>
      <c r="I13" s="127">
        <f t="shared" si="2"/>
        <v>2.2732739956699544E-2</v>
      </c>
      <c r="J13" s="38">
        <v>8503</v>
      </c>
      <c r="K13" s="127">
        <f t="shared" si="3"/>
        <v>4.4472361809045229E-2</v>
      </c>
      <c r="L13" s="38">
        <v>8314</v>
      </c>
      <c r="M13" s="68">
        <v>7960</v>
      </c>
      <c r="N13" s="141"/>
      <c r="O13" s="192">
        <f>SIGN(P13)</f>
        <v>1</v>
      </c>
      <c r="P13" s="127">
        <f t="shared" si="1"/>
        <v>7.1084917007457296E-2</v>
      </c>
      <c r="Q13" s="71">
        <f t="shared" si="4"/>
        <v>8905</v>
      </c>
      <c r="R13" s="72">
        <f t="shared" si="5"/>
        <v>8314</v>
      </c>
    </row>
    <row r="14" spans="2:18" ht="16.5" customHeight="1" thickTop="1" thickBot="1" x14ac:dyDescent="0.3">
      <c r="B14" s="154" t="s">
        <v>106</v>
      </c>
      <c r="C14" s="184" t="s">
        <v>137</v>
      </c>
      <c r="D14" s="16">
        <f>SIGN(E14)</f>
        <v>1</v>
      </c>
      <c r="E14" s="127">
        <f t="shared" si="0"/>
        <v>6.2745098039215684E-3</v>
      </c>
      <c r="F14" s="38">
        <v>1283</v>
      </c>
      <c r="G14" s="127">
        <f t="shared" si="6"/>
        <v>-3.115501519756839E-2</v>
      </c>
      <c r="H14" s="38">
        <v>1275</v>
      </c>
      <c r="I14" s="127">
        <f t="shared" si="2"/>
        <v>8.0459770114942528E-2</v>
      </c>
      <c r="J14" s="38">
        <v>1316</v>
      </c>
      <c r="K14" s="127">
        <f t="shared" si="3"/>
        <v>-2.7156549520766772E-2</v>
      </c>
      <c r="L14" s="38">
        <v>1218</v>
      </c>
      <c r="M14" s="68">
        <v>1252</v>
      </c>
      <c r="N14" s="141"/>
      <c r="O14" s="192">
        <f>SIGN(P14)</f>
        <v>1</v>
      </c>
      <c r="P14" s="127">
        <f t="shared" si="1"/>
        <v>4.6798029556650245E-2</v>
      </c>
      <c r="Q14" s="38">
        <f t="shared" si="4"/>
        <v>1275</v>
      </c>
      <c r="R14" s="68">
        <f t="shared" si="5"/>
        <v>1218</v>
      </c>
    </row>
    <row r="15" spans="2:18" ht="16.5" customHeight="1" thickTop="1" x14ac:dyDescent="0.25">
      <c r="B15" s="155" t="s">
        <v>107</v>
      </c>
      <c r="C15" s="184" t="s">
        <v>138</v>
      </c>
      <c r="D15" s="16">
        <f>SIGN(E15)</f>
        <v>0</v>
      </c>
      <c r="E15" s="127">
        <f t="shared" si="0"/>
        <v>0</v>
      </c>
      <c r="F15" s="38">
        <v>250000</v>
      </c>
      <c r="G15" s="127">
        <f t="shared" si="6"/>
        <v>0</v>
      </c>
      <c r="H15" s="38">
        <v>250000</v>
      </c>
      <c r="I15" s="127">
        <f t="shared" si="2"/>
        <v>-7.407407407407407E-2</v>
      </c>
      <c r="J15" s="38">
        <v>250000</v>
      </c>
      <c r="K15" s="127">
        <f t="shared" si="3"/>
        <v>0.08</v>
      </c>
      <c r="L15" s="38">
        <v>270000</v>
      </c>
      <c r="M15" s="68">
        <v>250000</v>
      </c>
      <c r="N15" s="141"/>
      <c r="O15" s="192">
        <f>SIGN(P15)</f>
        <v>-1</v>
      </c>
      <c r="P15" s="127">
        <f t="shared" si="1"/>
        <v>-7.407407407407407E-2</v>
      </c>
      <c r="Q15" s="71">
        <f t="shared" si="4"/>
        <v>250000</v>
      </c>
      <c r="R15" s="72">
        <f t="shared" si="5"/>
        <v>270000</v>
      </c>
    </row>
    <row r="16" spans="2:18" ht="16.5" customHeight="1" x14ac:dyDescent="0.25">
      <c r="B16" s="156"/>
      <c r="C16" s="184" t="s">
        <v>139</v>
      </c>
      <c r="D16" s="16">
        <f>SIGN(E16)</f>
        <v>-1</v>
      </c>
      <c r="E16" s="127">
        <f t="shared" si="0"/>
        <v>-1.9633664551658086E-2</v>
      </c>
      <c r="F16" s="39">
        <v>32756</v>
      </c>
      <c r="G16" s="127">
        <f t="shared" si="6"/>
        <v>4.8877727201381262E-2</v>
      </c>
      <c r="H16" s="39">
        <v>33412</v>
      </c>
      <c r="I16" s="127">
        <f t="shared" si="2"/>
        <v>-1.9936621234962926E-2</v>
      </c>
      <c r="J16" s="39">
        <v>31855</v>
      </c>
      <c r="K16" s="127">
        <f t="shared" si="3"/>
        <v>-1.4463311097634931E-2</v>
      </c>
      <c r="L16" s="38">
        <v>32503</v>
      </c>
      <c r="M16" s="68">
        <v>32980</v>
      </c>
      <c r="N16" s="141"/>
      <c r="O16" s="192">
        <f>SIGN(P16)</f>
        <v>1</v>
      </c>
      <c r="P16" s="127">
        <f t="shared" si="1"/>
        <v>2.796664923237855E-2</v>
      </c>
      <c r="Q16" s="38">
        <f t="shared" si="4"/>
        <v>33412</v>
      </c>
      <c r="R16" s="68">
        <f t="shared" si="5"/>
        <v>32503</v>
      </c>
    </row>
    <row r="17" spans="2:18" ht="16.5" customHeight="1" thickBot="1" x14ac:dyDescent="0.3">
      <c r="B17" s="157"/>
      <c r="C17" s="184" t="s">
        <v>140</v>
      </c>
      <c r="D17" s="16">
        <f>SIGN(E17)</f>
        <v>-1</v>
      </c>
      <c r="E17" s="127">
        <f t="shared" si="0"/>
        <v>-1.684110418204243E-4</v>
      </c>
      <c r="F17" s="39">
        <v>403706</v>
      </c>
      <c r="G17" s="127">
        <f t="shared" si="6"/>
        <v>7.6288253305949088E-3</v>
      </c>
      <c r="H17" s="39">
        <v>403774</v>
      </c>
      <c r="I17" s="127">
        <f t="shared" si="2"/>
        <v>-5.5292905979724277E-3</v>
      </c>
      <c r="J17" s="39">
        <v>400717</v>
      </c>
      <c r="K17" s="127">
        <f t="shared" si="3"/>
        <v>-1.9109288087732323E-2</v>
      </c>
      <c r="L17" s="38">
        <v>402945</v>
      </c>
      <c r="M17" s="68">
        <v>410795</v>
      </c>
      <c r="N17" s="141"/>
      <c r="O17" s="192">
        <f>SIGN(P17)</f>
        <v>1</v>
      </c>
      <c r="P17" s="127">
        <f t="shared" si="1"/>
        <v>2.0573527404484484E-3</v>
      </c>
      <c r="Q17" s="71">
        <f t="shared" si="4"/>
        <v>403774</v>
      </c>
      <c r="R17" s="72">
        <f t="shared" si="5"/>
        <v>402945</v>
      </c>
    </row>
    <row r="18" spans="2:18" ht="16.5" customHeight="1" thickTop="1" thickBot="1" x14ac:dyDescent="0.3">
      <c r="B18" s="158" t="s">
        <v>108</v>
      </c>
      <c r="C18" s="184" t="s">
        <v>141</v>
      </c>
      <c r="D18" s="16">
        <f>SIGN(E18)</f>
        <v>-1</v>
      </c>
      <c r="E18" s="127">
        <f t="shared" si="0"/>
        <v>-6.9038069564073901E-3</v>
      </c>
      <c r="F18" s="38">
        <v>45312</v>
      </c>
      <c r="G18" s="127">
        <f t="shared" si="6"/>
        <v>-2.6997632908962958E-2</v>
      </c>
      <c r="H18" s="38">
        <v>45627</v>
      </c>
      <c r="I18" s="127">
        <f t="shared" si="2"/>
        <v>0</v>
      </c>
      <c r="J18" s="38">
        <v>46893</v>
      </c>
      <c r="K18" s="127">
        <f t="shared" si="3"/>
        <v>-2.1349862258953169E-2</v>
      </c>
      <c r="L18" s="38">
        <v>46893</v>
      </c>
      <c r="M18" s="68">
        <v>47916</v>
      </c>
      <c r="N18" s="141"/>
      <c r="O18" s="192">
        <f>SIGN(P18)</f>
        <v>-1</v>
      </c>
      <c r="P18" s="127">
        <f t="shared" si="1"/>
        <v>-2.6997632908962958E-2</v>
      </c>
      <c r="Q18" s="38">
        <f t="shared" si="4"/>
        <v>45627</v>
      </c>
      <c r="R18" s="68">
        <f t="shared" si="5"/>
        <v>46893</v>
      </c>
    </row>
    <row r="19" spans="2:18" ht="16.5" customHeight="1" thickTop="1" thickBot="1" x14ac:dyDescent="0.3">
      <c r="B19" s="159" t="s">
        <v>109</v>
      </c>
      <c r="C19" s="184" t="s">
        <v>142</v>
      </c>
      <c r="D19" s="16">
        <f>SIGN(E19)</f>
        <v>-1</v>
      </c>
      <c r="E19" s="127">
        <f t="shared" si="0"/>
        <v>-3.2966040462427744E-2</v>
      </c>
      <c r="F19" s="38">
        <v>10707</v>
      </c>
      <c r="G19" s="127">
        <f t="shared" si="6"/>
        <v>-2.0956760102573174E-2</v>
      </c>
      <c r="H19" s="38">
        <v>11072</v>
      </c>
      <c r="I19" s="127">
        <f t="shared" si="2"/>
        <v>-4.5976041842416063E-2</v>
      </c>
      <c r="J19" s="38">
        <v>11309</v>
      </c>
      <c r="K19" s="127">
        <f t="shared" si="3"/>
        <v>-4.8788316482105604E-2</v>
      </c>
      <c r="L19" s="85">
        <v>11854</v>
      </c>
      <c r="M19" s="68">
        <v>12462</v>
      </c>
      <c r="N19" s="141"/>
      <c r="O19" s="192">
        <f>SIGN(P19)</f>
        <v>-1</v>
      </c>
      <c r="P19" s="127">
        <f t="shared" si="1"/>
        <v>-6.5969293065631859E-2</v>
      </c>
      <c r="Q19" s="38">
        <f t="shared" si="4"/>
        <v>11072</v>
      </c>
      <c r="R19" s="72">
        <f t="shared" si="5"/>
        <v>11854</v>
      </c>
    </row>
    <row r="20" spans="2:18" ht="16.5" customHeight="1" thickTop="1" thickBot="1" x14ac:dyDescent="0.3">
      <c r="B20" s="160" t="s">
        <v>110</v>
      </c>
      <c r="C20" s="184" t="s">
        <v>175</v>
      </c>
      <c r="D20" s="16">
        <f>SIGN(E20)</f>
        <v>-1</v>
      </c>
      <c r="E20" s="127">
        <f t="shared" si="0"/>
        <v>-8.2092726499361973E-2</v>
      </c>
      <c r="F20" s="38">
        <v>4316</v>
      </c>
      <c r="G20" s="127">
        <f t="shared" si="6"/>
        <v>-8.7521831942557735E-2</v>
      </c>
      <c r="H20" s="38">
        <v>4702</v>
      </c>
      <c r="I20" s="127">
        <f t="shared" si="2"/>
        <v>-0.16482982171799027</v>
      </c>
      <c r="J20" s="38">
        <v>5153</v>
      </c>
      <c r="K20" s="127">
        <f t="shared" si="3"/>
        <v>-0.19103186049560772</v>
      </c>
      <c r="L20" s="38">
        <v>6170</v>
      </c>
      <c r="M20" s="68">
        <v>7627</v>
      </c>
      <c r="N20" s="141"/>
      <c r="O20" s="192">
        <f>SIGN(P20)</f>
        <v>-1</v>
      </c>
      <c r="P20" s="127">
        <f t="shared" si="1"/>
        <v>-0.2379254457050243</v>
      </c>
      <c r="Q20" s="71">
        <f t="shared" si="4"/>
        <v>4702</v>
      </c>
      <c r="R20" s="68">
        <f t="shared" si="5"/>
        <v>6170</v>
      </c>
    </row>
    <row r="21" spans="2:18" ht="16.5" customHeight="1" thickTop="1" x14ac:dyDescent="0.25">
      <c r="B21" s="161" t="s">
        <v>111</v>
      </c>
      <c r="C21" s="184" t="s">
        <v>176</v>
      </c>
      <c r="D21" s="16">
        <f>SIGN(E21)</f>
        <v>1</v>
      </c>
      <c r="E21" s="127">
        <f t="shared" si="0"/>
        <v>6.5532505858866413E-2</v>
      </c>
      <c r="F21" s="38">
        <v>36828</v>
      </c>
      <c r="G21" s="127">
        <f t="shared" si="6"/>
        <v>1.7636320810269699E-2</v>
      </c>
      <c r="H21" s="38">
        <v>34563</v>
      </c>
      <c r="I21" s="127">
        <f t="shared" si="2"/>
        <v>3.2246299729507946E-2</v>
      </c>
      <c r="J21" s="38">
        <v>33964</v>
      </c>
      <c r="K21" s="127">
        <f t="shared" si="3"/>
        <v>3.28990739287396E-2</v>
      </c>
      <c r="L21" s="38">
        <v>32903</v>
      </c>
      <c r="M21" s="68">
        <v>31855</v>
      </c>
      <c r="N21" s="141"/>
      <c r="O21" s="192">
        <f>SIGN(P21)</f>
        <v>1</v>
      </c>
      <c r="P21" s="127">
        <f t="shared" si="1"/>
        <v>5.0451326626751357E-2</v>
      </c>
      <c r="Q21" s="38">
        <f t="shared" si="4"/>
        <v>34563</v>
      </c>
      <c r="R21" s="72">
        <f t="shared" si="5"/>
        <v>32903</v>
      </c>
    </row>
    <row r="22" spans="2:18" ht="16.5" customHeight="1" x14ac:dyDescent="0.25">
      <c r="B22" s="162"/>
      <c r="C22" s="184" t="s">
        <v>177</v>
      </c>
      <c r="D22" s="16">
        <f>SIGN(E22)</f>
        <v>1</v>
      </c>
      <c r="E22" s="127">
        <f t="shared" si="0"/>
        <v>0.1173783652847948</v>
      </c>
      <c r="F22" s="38">
        <v>16145</v>
      </c>
      <c r="G22" s="127">
        <f t="shared" si="6"/>
        <v>6.2817212210371454E-2</v>
      </c>
      <c r="H22" s="38">
        <v>14449</v>
      </c>
      <c r="I22" s="127">
        <f t="shared" si="2"/>
        <v>0.12522761132262869</v>
      </c>
      <c r="J22" s="38">
        <v>13595</v>
      </c>
      <c r="K22" s="127">
        <f t="shared" si="3"/>
        <v>8.3004661168877739E-2</v>
      </c>
      <c r="L22" s="38">
        <v>12082</v>
      </c>
      <c r="M22" s="68">
        <v>11156</v>
      </c>
      <c r="N22" s="141"/>
      <c r="O22" s="192">
        <f>SIGN(P22)</f>
        <v>1</v>
      </c>
      <c r="P22" s="127">
        <f t="shared" si="1"/>
        <v>0.19591127296805164</v>
      </c>
      <c r="Q22" s="38">
        <f t="shared" si="4"/>
        <v>14449</v>
      </c>
      <c r="R22" s="68">
        <f t="shared" si="5"/>
        <v>12082</v>
      </c>
    </row>
    <row r="23" spans="2:18" ht="23.25" customHeight="1" thickBot="1" x14ac:dyDescent="0.3">
      <c r="B23" s="163"/>
      <c r="C23" s="184" t="s">
        <v>178</v>
      </c>
      <c r="D23" s="16" t="s">
        <v>28</v>
      </c>
      <c r="E23" s="128" t="s">
        <v>93</v>
      </c>
      <c r="F23" s="38" t="s">
        <v>28</v>
      </c>
      <c r="G23" s="127" t="s">
        <v>28</v>
      </c>
      <c r="H23" s="38" t="s">
        <v>28</v>
      </c>
      <c r="I23" s="127" t="s">
        <v>28</v>
      </c>
      <c r="J23" s="38" t="s">
        <v>28</v>
      </c>
      <c r="K23" s="127">
        <f t="shared" si="3"/>
        <v>0</v>
      </c>
      <c r="L23" s="85">
        <v>339</v>
      </c>
      <c r="M23" s="68">
        <v>339</v>
      </c>
      <c r="N23" s="141"/>
      <c r="O23" s="192" t="s">
        <v>28</v>
      </c>
      <c r="P23" s="127" t="s">
        <v>21</v>
      </c>
      <c r="Q23" s="71" t="str">
        <f t="shared" si="4"/>
        <v>-</v>
      </c>
      <c r="R23" s="72">
        <f t="shared" si="5"/>
        <v>339</v>
      </c>
    </row>
    <row r="24" spans="2:18" s="5" customFormat="1" ht="23.25" customHeight="1" thickTop="1" thickBot="1" x14ac:dyDescent="0.3">
      <c r="B24" s="164" t="s">
        <v>120</v>
      </c>
      <c r="C24" s="184" t="s">
        <v>179</v>
      </c>
      <c r="D24" s="16" t="s">
        <v>28</v>
      </c>
      <c r="E24" s="186" t="s">
        <v>20</v>
      </c>
      <c r="F24" s="38" t="s">
        <v>28</v>
      </c>
      <c r="G24" s="127" t="s">
        <v>28</v>
      </c>
      <c r="H24" s="38" t="s">
        <v>28</v>
      </c>
      <c r="I24" s="127" t="s">
        <v>28</v>
      </c>
      <c r="J24" s="38" t="s">
        <v>28</v>
      </c>
      <c r="K24" s="127" t="s">
        <v>28</v>
      </c>
      <c r="L24" s="85" t="s">
        <v>28</v>
      </c>
      <c r="M24" s="68" t="s">
        <v>28</v>
      </c>
      <c r="N24" s="141"/>
      <c r="O24" s="192" t="s">
        <v>28</v>
      </c>
      <c r="P24" s="127" t="s">
        <v>21</v>
      </c>
      <c r="Q24" s="71" t="str">
        <f t="shared" si="4"/>
        <v>-</v>
      </c>
      <c r="R24" s="72" t="s">
        <v>28</v>
      </c>
    </row>
    <row r="25" spans="2:18" ht="16.5" customHeight="1" thickTop="1" x14ac:dyDescent="0.25">
      <c r="B25" s="165" t="s">
        <v>112</v>
      </c>
      <c r="C25" s="184" t="s">
        <v>180</v>
      </c>
      <c r="D25" s="16">
        <f>SIGN(E25)</f>
        <v>0</v>
      </c>
      <c r="E25" s="127">
        <f t="shared" si="0"/>
        <v>0</v>
      </c>
      <c r="F25" s="38">
        <v>941075</v>
      </c>
      <c r="G25" s="127">
        <f t="shared" si="6"/>
        <v>0</v>
      </c>
      <c r="H25" s="38">
        <v>941075</v>
      </c>
      <c r="I25" s="127">
        <f t="shared" si="2"/>
        <v>0</v>
      </c>
      <c r="J25" s="38">
        <v>941075</v>
      </c>
      <c r="K25" s="127">
        <f t="shared" si="3"/>
        <v>0</v>
      </c>
      <c r="L25" s="85">
        <v>941075</v>
      </c>
      <c r="M25" s="68">
        <v>941075</v>
      </c>
      <c r="N25" s="141"/>
      <c r="O25" s="192">
        <f>SIGN(P25)</f>
        <v>0</v>
      </c>
      <c r="P25" s="127">
        <f>(Q25-R25)/R25</f>
        <v>0</v>
      </c>
      <c r="Q25" s="71">
        <f>H25</f>
        <v>941075</v>
      </c>
      <c r="R25" s="68">
        <f t="shared" si="5"/>
        <v>941075</v>
      </c>
    </row>
    <row r="26" spans="2:18" ht="16.5" customHeight="1" thickBot="1" x14ac:dyDescent="0.3">
      <c r="B26" s="166"/>
      <c r="C26" s="184" t="s">
        <v>181</v>
      </c>
      <c r="D26" s="16">
        <f>SIGN(E26)</f>
        <v>1</v>
      </c>
      <c r="E26" s="127">
        <f t="shared" si="0"/>
        <v>9.6884634531909139E-2</v>
      </c>
      <c r="F26" s="38">
        <v>125590</v>
      </c>
      <c r="G26" s="127">
        <f t="shared" si="6"/>
        <v>7.8501926283168336E-2</v>
      </c>
      <c r="H26" s="38">
        <v>114497</v>
      </c>
      <c r="I26" s="127">
        <f t="shared" si="2"/>
        <v>-9.7805765177782306E-2</v>
      </c>
      <c r="J26" s="38">
        <v>106163</v>
      </c>
      <c r="K26" s="127">
        <f t="shared" si="3"/>
        <v>-8.0335440910973735E-2</v>
      </c>
      <c r="L26" s="38">
        <v>117672</v>
      </c>
      <c r="M26" s="68">
        <v>127951</v>
      </c>
      <c r="N26" s="141"/>
      <c r="O26" s="192">
        <f>SIGN(P26)</f>
        <v>-1</v>
      </c>
      <c r="P26" s="127">
        <f>(Q26-R26)/R26</f>
        <v>-2.6981779862669114E-2</v>
      </c>
      <c r="Q26" s="71">
        <f>H26</f>
        <v>114497</v>
      </c>
      <c r="R26" s="72">
        <f t="shared" si="5"/>
        <v>117672</v>
      </c>
    </row>
    <row r="27" spans="2:18" ht="16.5" customHeight="1" thickTop="1" thickBot="1" x14ac:dyDescent="0.3">
      <c r="B27" s="167" t="s">
        <v>113</v>
      </c>
      <c r="C27" s="184" t="s">
        <v>198</v>
      </c>
      <c r="D27" s="16">
        <f>SIGN(E27)</f>
        <v>1</v>
      </c>
      <c r="E27" s="127">
        <f t="shared" si="0"/>
        <v>6.0893098782138028E-2</v>
      </c>
      <c r="F27" s="38">
        <v>784</v>
      </c>
      <c r="G27" s="127">
        <f t="shared" si="6"/>
        <v>1.2328767123287671E-2</v>
      </c>
      <c r="H27" s="38">
        <v>739</v>
      </c>
      <c r="I27" s="127">
        <f t="shared" si="2"/>
        <v>-3.3112582781456956E-2</v>
      </c>
      <c r="J27" s="38">
        <v>730</v>
      </c>
      <c r="K27" s="127">
        <f t="shared" si="3"/>
        <v>-4.5512010113780026E-2</v>
      </c>
      <c r="L27" s="38">
        <v>755</v>
      </c>
      <c r="M27" s="68">
        <v>791</v>
      </c>
      <c r="N27" s="141"/>
      <c r="O27" s="192">
        <f>SIGN(P27)</f>
        <v>-1</v>
      </c>
      <c r="P27" s="127">
        <f t="shared" si="1"/>
        <v>-2.119205298013245E-2</v>
      </c>
      <c r="Q27" s="38">
        <f t="shared" ref="Q27:Q40" si="7">H27</f>
        <v>739</v>
      </c>
      <c r="R27" s="68">
        <f t="shared" si="5"/>
        <v>755</v>
      </c>
    </row>
    <row r="28" spans="2:18" ht="16.5" customHeight="1" thickTop="1" x14ac:dyDescent="0.25">
      <c r="B28" s="168" t="s">
        <v>118</v>
      </c>
      <c r="C28" s="184" t="s">
        <v>183</v>
      </c>
      <c r="D28" s="16">
        <f>SIGN(E28)</f>
        <v>1</v>
      </c>
      <c r="E28" s="127">
        <f t="shared" si="0"/>
        <v>0.49941792782305006</v>
      </c>
      <c r="F28" s="38">
        <v>1288</v>
      </c>
      <c r="G28" s="127">
        <f t="shared" si="6"/>
        <v>-0.31717011128775835</v>
      </c>
      <c r="H28" s="38">
        <v>859</v>
      </c>
      <c r="I28" s="127">
        <f t="shared" si="2"/>
        <v>-0.38272816486751715</v>
      </c>
      <c r="J28" s="38">
        <v>1258</v>
      </c>
      <c r="K28" s="127">
        <f t="shared" si="3"/>
        <v>-3.5494557501183154E-2</v>
      </c>
      <c r="L28" s="38">
        <v>2038</v>
      </c>
      <c r="M28" s="68">
        <v>2113</v>
      </c>
      <c r="N28" s="141"/>
      <c r="O28" s="192">
        <f>SIGN(P28)</f>
        <v>-1</v>
      </c>
      <c r="P28" s="127">
        <f t="shared" si="1"/>
        <v>-0.57850834151128561</v>
      </c>
      <c r="Q28" s="71">
        <f t="shared" si="7"/>
        <v>859</v>
      </c>
      <c r="R28" s="72">
        <f t="shared" si="5"/>
        <v>2038</v>
      </c>
    </row>
    <row r="29" spans="2:18" ht="16.5" customHeight="1" thickBot="1" x14ac:dyDescent="0.3">
      <c r="B29" s="169"/>
      <c r="C29" s="184" t="s">
        <v>199</v>
      </c>
      <c r="D29" s="16">
        <f>SIGN(E29)</f>
        <v>-1</v>
      </c>
      <c r="E29" s="127">
        <f t="shared" si="0"/>
        <v>-3.3883579496090353E-2</v>
      </c>
      <c r="F29" s="38">
        <v>1112</v>
      </c>
      <c r="G29" s="127">
        <f t="shared" si="6"/>
        <v>-7.3268921095008058E-2</v>
      </c>
      <c r="H29" s="38">
        <v>1151</v>
      </c>
      <c r="I29" s="127">
        <f t="shared" si="2"/>
        <v>-5.7663125948406675E-2</v>
      </c>
      <c r="J29" s="38">
        <v>1242</v>
      </c>
      <c r="K29" s="127">
        <f t="shared" si="3"/>
        <v>-7.4438202247191013E-2</v>
      </c>
      <c r="L29" s="38">
        <v>1318</v>
      </c>
      <c r="M29" s="68">
        <v>1424</v>
      </c>
      <c r="N29" s="141"/>
      <c r="O29" s="192">
        <f>SIGN(P29)</f>
        <v>-1</v>
      </c>
      <c r="P29" s="127">
        <f t="shared" si="1"/>
        <v>-0.12670713201820941</v>
      </c>
      <c r="Q29" s="38">
        <f t="shared" si="7"/>
        <v>1151</v>
      </c>
      <c r="R29" s="68">
        <f t="shared" si="5"/>
        <v>1318</v>
      </c>
    </row>
    <row r="30" spans="2:18" ht="16.5" customHeight="1" thickTop="1" thickBot="1" x14ac:dyDescent="0.3">
      <c r="B30" s="170" t="s">
        <v>114</v>
      </c>
      <c r="C30" s="184" t="s">
        <v>184</v>
      </c>
      <c r="D30" s="16">
        <f>SIGN(E30)</f>
        <v>1</v>
      </c>
      <c r="E30" s="127">
        <f t="shared" si="0"/>
        <v>5.2631578947368418E-2</v>
      </c>
      <c r="F30" s="38">
        <v>60</v>
      </c>
      <c r="G30" s="127">
        <f t="shared" si="6"/>
        <v>0.1875</v>
      </c>
      <c r="H30" s="38">
        <v>57</v>
      </c>
      <c r="I30" s="127">
        <f t="shared" si="2"/>
        <v>-0.04</v>
      </c>
      <c r="J30" s="38">
        <v>48</v>
      </c>
      <c r="K30" s="127">
        <f t="shared" si="3"/>
        <v>0</v>
      </c>
      <c r="L30" s="38">
        <v>50</v>
      </c>
      <c r="M30" s="68">
        <v>50</v>
      </c>
      <c r="N30" s="141"/>
      <c r="O30" s="192">
        <f>SIGN(P30)</f>
        <v>1</v>
      </c>
      <c r="P30" s="127">
        <f t="shared" si="1"/>
        <v>0.14000000000000001</v>
      </c>
      <c r="Q30" s="71">
        <f t="shared" si="7"/>
        <v>57</v>
      </c>
      <c r="R30" s="72">
        <f t="shared" si="5"/>
        <v>50</v>
      </c>
    </row>
    <row r="31" spans="2:18" ht="32.25" customHeight="1" thickTop="1" thickBot="1" x14ac:dyDescent="0.3">
      <c r="B31" s="171" t="s">
        <v>119</v>
      </c>
      <c r="C31" s="184" t="s">
        <v>26</v>
      </c>
      <c r="D31" s="16">
        <f>SIGN(E31)</f>
        <v>1</v>
      </c>
      <c r="E31" s="127">
        <f t="shared" si="0"/>
        <v>2.9418294849023092E-3</v>
      </c>
      <c r="F31" s="38">
        <v>18069</v>
      </c>
      <c r="G31" s="127">
        <f t="shared" si="6"/>
        <v>-9.2804270104234851E-2</v>
      </c>
      <c r="H31" s="38">
        <v>18016</v>
      </c>
      <c r="I31" s="127">
        <f t="shared" si="2"/>
        <v>0.12343723482491373</v>
      </c>
      <c r="J31" s="38">
        <v>19859</v>
      </c>
      <c r="K31" s="127">
        <f t="shared" si="3"/>
        <v>-1.487962550156041E-2</v>
      </c>
      <c r="L31" s="38">
        <v>17677</v>
      </c>
      <c r="M31" s="68">
        <v>17944</v>
      </c>
      <c r="N31" s="141"/>
      <c r="O31" s="192">
        <f>SIGN(P31)</f>
        <v>1</v>
      </c>
      <c r="P31" s="127">
        <f t="shared" si="1"/>
        <v>1.9177462239067716E-2</v>
      </c>
      <c r="Q31" s="38">
        <f t="shared" si="7"/>
        <v>18016</v>
      </c>
      <c r="R31" s="68">
        <f t="shared" si="5"/>
        <v>17677</v>
      </c>
    </row>
    <row r="32" spans="2:18" ht="16.5" customHeight="1" thickTop="1" x14ac:dyDescent="0.25">
      <c r="B32" s="172" t="s">
        <v>115</v>
      </c>
      <c r="C32" s="184" t="s">
        <v>185</v>
      </c>
      <c r="D32" s="16">
        <f>SIGN(E32)</f>
        <v>1</v>
      </c>
      <c r="E32" s="127">
        <f t="shared" si="0"/>
        <v>4.9049433605714822E-2</v>
      </c>
      <c r="F32" s="38">
        <v>101035</v>
      </c>
      <c r="G32" s="127">
        <f t="shared" si="6"/>
        <v>-2.2521059575763728E-2</v>
      </c>
      <c r="H32" s="38">
        <v>96311</v>
      </c>
      <c r="I32" s="127">
        <f t="shared" si="2"/>
        <v>-5.6072348945709553E-2</v>
      </c>
      <c r="J32" s="38">
        <v>98530</v>
      </c>
      <c r="K32" s="127">
        <f t="shared" si="3"/>
        <v>0.10591613162969084</v>
      </c>
      <c r="L32" s="38">
        <v>104383</v>
      </c>
      <c r="M32" s="68">
        <v>94386</v>
      </c>
      <c r="N32" s="141"/>
      <c r="O32" s="192">
        <f>SIGN(P32)</f>
        <v>-1</v>
      </c>
      <c r="P32" s="127">
        <f t="shared" si="1"/>
        <v>-7.7330599810313941E-2</v>
      </c>
      <c r="Q32" s="71">
        <f t="shared" si="7"/>
        <v>96311</v>
      </c>
      <c r="R32" s="72">
        <f t="shared" si="5"/>
        <v>104383</v>
      </c>
    </row>
    <row r="33" spans="2:18" ht="16.5" customHeight="1" thickBot="1" x14ac:dyDescent="0.3">
      <c r="B33" s="147"/>
      <c r="C33" s="184" t="s">
        <v>186</v>
      </c>
      <c r="D33" s="16" t="s">
        <v>28</v>
      </c>
      <c r="E33" s="127" t="s">
        <v>21</v>
      </c>
      <c r="F33" s="38" t="s">
        <v>28</v>
      </c>
      <c r="G33" s="127" t="s">
        <v>28</v>
      </c>
      <c r="H33" s="38" t="s">
        <v>28</v>
      </c>
      <c r="I33" s="127" t="s">
        <v>28</v>
      </c>
      <c r="J33" s="38" t="s">
        <v>28</v>
      </c>
      <c r="K33" s="127" t="s">
        <v>28</v>
      </c>
      <c r="L33" s="38">
        <v>6813</v>
      </c>
      <c r="M33" s="68" t="s">
        <v>28</v>
      </c>
      <c r="N33" s="141"/>
      <c r="O33" s="192">
        <f>SIGN(P33)</f>
        <v>0</v>
      </c>
      <c r="P33" s="127"/>
      <c r="Q33" s="38" t="str">
        <f t="shared" si="7"/>
        <v>-</v>
      </c>
      <c r="R33" s="68">
        <f t="shared" si="5"/>
        <v>6813</v>
      </c>
    </row>
    <row r="34" spans="2:18" ht="16.5" customHeight="1" thickTop="1" x14ac:dyDescent="0.25">
      <c r="B34" s="173" t="s">
        <v>116</v>
      </c>
      <c r="C34" s="184" t="s">
        <v>187</v>
      </c>
      <c r="D34" s="16">
        <f>SIGN(E34)</f>
        <v>1</v>
      </c>
      <c r="E34" s="127">
        <f t="shared" si="0"/>
        <v>1.4571948998178506E-2</v>
      </c>
      <c r="F34" s="38">
        <v>89677</v>
      </c>
      <c r="G34" s="127">
        <f t="shared" si="6"/>
        <v>-1.906622127026757E-2</v>
      </c>
      <c r="H34" s="38">
        <v>88389</v>
      </c>
      <c r="I34" s="127">
        <f t="shared" si="2"/>
        <v>6.5122201867655605E-3</v>
      </c>
      <c r="J34" s="38">
        <v>90107</v>
      </c>
      <c r="K34" s="127">
        <f t="shared" si="3"/>
        <v>6.9799122880393874E-2</v>
      </c>
      <c r="L34" s="38">
        <v>89524</v>
      </c>
      <c r="M34" s="68">
        <v>83683</v>
      </c>
      <c r="N34" s="141"/>
      <c r="O34" s="192">
        <f>SIGN(P34)</f>
        <v>-1</v>
      </c>
      <c r="P34" s="127">
        <f t="shared" si="1"/>
        <v>-1.2678164514543585E-2</v>
      </c>
      <c r="Q34" s="71">
        <f t="shared" si="7"/>
        <v>88389</v>
      </c>
      <c r="R34" s="72">
        <f t="shared" si="5"/>
        <v>89524</v>
      </c>
    </row>
    <row r="35" spans="2:18" ht="16.5" customHeight="1" thickBot="1" x14ac:dyDescent="0.3">
      <c r="B35" s="174"/>
      <c r="C35" s="184" t="s">
        <v>188</v>
      </c>
      <c r="D35" s="16" t="s">
        <v>28</v>
      </c>
      <c r="E35" s="127" t="s">
        <v>21</v>
      </c>
      <c r="F35" s="38" t="s">
        <v>28</v>
      </c>
      <c r="G35" s="127" t="s">
        <v>28</v>
      </c>
      <c r="H35" s="38" t="s">
        <v>28</v>
      </c>
      <c r="I35" s="127" t="s">
        <v>28</v>
      </c>
      <c r="J35" s="38" t="s">
        <v>28</v>
      </c>
      <c r="K35" s="127" t="s">
        <v>28</v>
      </c>
      <c r="L35" s="62" t="s">
        <v>28</v>
      </c>
      <c r="M35" s="189" t="s">
        <v>28</v>
      </c>
      <c r="N35" s="142"/>
      <c r="O35" s="192" t="s">
        <v>28</v>
      </c>
      <c r="P35" s="127" t="s">
        <v>21</v>
      </c>
      <c r="Q35" s="38" t="str">
        <f t="shared" si="7"/>
        <v>-</v>
      </c>
      <c r="R35" s="68" t="str">
        <f t="shared" si="5"/>
        <v>-</v>
      </c>
    </row>
    <row r="36" spans="2:18" ht="16.5" customHeight="1" thickTop="1" x14ac:dyDescent="0.25">
      <c r="B36" s="175" t="s">
        <v>117</v>
      </c>
      <c r="C36" s="184" t="s">
        <v>189</v>
      </c>
      <c r="D36" s="16">
        <f>SIGN(E36)</f>
        <v>-1</v>
      </c>
      <c r="E36" s="127">
        <f t="shared" si="0"/>
        <v>-0.23152454780361756</v>
      </c>
      <c r="F36" s="38">
        <v>1487</v>
      </c>
      <c r="G36" s="127">
        <f t="shared" si="6"/>
        <v>-0.13770053475935828</v>
      </c>
      <c r="H36" s="38">
        <v>1935</v>
      </c>
      <c r="I36" s="127">
        <f t="shared" si="2"/>
        <v>-4.8346055979643768E-2</v>
      </c>
      <c r="J36" s="38">
        <v>2244</v>
      </c>
      <c r="K36" s="127">
        <f t="shared" si="3"/>
        <v>-4.4183218483988651E-2</v>
      </c>
      <c r="L36" s="38">
        <v>2358</v>
      </c>
      <c r="M36" s="68">
        <v>2467</v>
      </c>
      <c r="N36" s="141"/>
      <c r="O36" s="192">
        <f>SIGN(P36)</f>
        <v>-1</v>
      </c>
      <c r="P36" s="127">
        <f t="shared" si="1"/>
        <v>-0.17938931297709923</v>
      </c>
      <c r="Q36" s="71">
        <f t="shared" si="7"/>
        <v>1935</v>
      </c>
      <c r="R36" s="72">
        <f t="shared" si="5"/>
        <v>2358</v>
      </c>
    </row>
    <row r="37" spans="2:18" ht="16.5" customHeight="1" x14ac:dyDescent="0.25">
      <c r="B37" s="176"/>
      <c r="C37" s="184" t="s">
        <v>190</v>
      </c>
      <c r="D37" s="16" t="s">
        <v>28</v>
      </c>
      <c r="E37" s="127" t="s">
        <v>21</v>
      </c>
      <c r="F37" s="38">
        <v>160</v>
      </c>
      <c r="G37" s="127" t="s">
        <v>28</v>
      </c>
      <c r="H37" s="38" t="s">
        <v>28</v>
      </c>
      <c r="I37" s="127">
        <f t="shared" si="2"/>
        <v>0</v>
      </c>
      <c r="J37" s="38">
        <v>171</v>
      </c>
      <c r="K37" s="127">
        <f t="shared" si="3"/>
        <v>-8.5561497326203204E-2</v>
      </c>
      <c r="L37" s="38">
        <v>171</v>
      </c>
      <c r="M37" s="68">
        <v>187</v>
      </c>
      <c r="N37" s="141"/>
      <c r="O37" s="192" t="s">
        <v>28</v>
      </c>
      <c r="P37" s="127" t="s">
        <v>21</v>
      </c>
      <c r="Q37" s="38" t="str">
        <f t="shared" si="7"/>
        <v>-</v>
      </c>
      <c r="R37" s="68">
        <f t="shared" si="5"/>
        <v>171</v>
      </c>
    </row>
    <row r="38" spans="2:18" ht="16.5" customHeight="1" x14ac:dyDescent="0.25">
      <c r="B38" s="176"/>
      <c r="C38" s="184" t="s">
        <v>191</v>
      </c>
      <c r="D38" s="16">
        <f>SIGN(E38)</f>
        <v>-1</v>
      </c>
      <c r="E38" s="127">
        <f t="shared" si="0"/>
        <v>-0.16072894434411428</v>
      </c>
      <c r="F38" s="38">
        <v>5112</v>
      </c>
      <c r="G38" s="127">
        <f t="shared" si="6"/>
        <v>-0.23035127621935811</v>
      </c>
      <c r="H38" s="38">
        <v>6091</v>
      </c>
      <c r="I38" s="127">
        <f t="shared" si="2"/>
        <v>-0.19063203109020249</v>
      </c>
      <c r="J38" s="38">
        <v>7914</v>
      </c>
      <c r="K38" s="127">
        <f t="shared" si="3"/>
        <v>-0.14016883573689765</v>
      </c>
      <c r="L38" s="38">
        <v>9778</v>
      </c>
      <c r="M38" s="68">
        <v>11372</v>
      </c>
      <c r="N38" s="141"/>
      <c r="O38" s="192">
        <f>SIGN(P38)</f>
        <v>-1</v>
      </c>
      <c r="P38" s="127">
        <f t="shared" si="1"/>
        <v>-0.37707097565964409</v>
      </c>
      <c r="Q38" s="71">
        <f t="shared" si="7"/>
        <v>6091</v>
      </c>
      <c r="R38" s="72">
        <f t="shared" si="5"/>
        <v>9778</v>
      </c>
    </row>
    <row r="39" spans="2:18" ht="23.25" customHeight="1" thickBot="1" x14ac:dyDescent="0.3">
      <c r="B39" s="177"/>
      <c r="C39" s="184" t="s">
        <v>192</v>
      </c>
      <c r="D39" s="16" t="s">
        <v>28</v>
      </c>
      <c r="E39" s="128" t="s">
        <v>93</v>
      </c>
      <c r="F39" s="38" t="s">
        <v>28</v>
      </c>
      <c r="G39" s="127" t="s">
        <v>28</v>
      </c>
      <c r="H39" s="38" t="s">
        <v>28</v>
      </c>
      <c r="I39" s="127" t="s">
        <v>28</v>
      </c>
      <c r="J39" s="38" t="s">
        <v>28</v>
      </c>
      <c r="K39" s="127" t="s">
        <v>28</v>
      </c>
      <c r="L39" s="85" t="s">
        <v>28</v>
      </c>
      <c r="M39" s="68" t="s">
        <v>28</v>
      </c>
      <c r="N39" s="141"/>
      <c r="O39" s="192" t="s">
        <v>28</v>
      </c>
      <c r="P39" s="127" t="s">
        <v>21</v>
      </c>
      <c r="Q39" s="38" t="s">
        <v>28</v>
      </c>
      <c r="R39" s="68" t="s">
        <v>28</v>
      </c>
    </row>
    <row r="40" spans="2:18" ht="16.5" customHeight="1" thickTop="1" thickBot="1" x14ac:dyDescent="0.3">
      <c r="B40" s="170" t="s">
        <v>121</v>
      </c>
      <c r="C40" s="184" t="s">
        <v>197</v>
      </c>
      <c r="D40" s="16">
        <f>SIGN(E40)</f>
        <v>-1</v>
      </c>
      <c r="E40" s="127">
        <f t="shared" si="0"/>
        <v>-6.0521415270018621E-2</v>
      </c>
      <c r="F40" s="38">
        <v>1009</v>
      </c>
      <c r="G40" s="127">
        <f t="shared" si="6"/>
        <v>-0.1042535446205171</v>
      </c>
      <c r="H40" s="38">
        <v>1074</v>
      </c>
      <c r="I40" s="127">
        <f t="shared" si="2"/>
        <v>-9.9173553719008267E-2</v>
      </c>
      <c r="J40" s="38">
        <v>1199</v>
      </c>
      <c r="K40" s="127">
        <f t="shared" si="3"/>
        <v>-8.9603283173734616E-2</v>
      </c>
      <c r="L40" s="38">
        <v>1331</v>
      </c>
      <c r="M40" s="68">
        <v>1462</v>
      </c>
      <c r="N40" s="141"/>
      <c r="O40" s="192">
        <f>SIGN(P40)</f>
        <v>-1</v>
      </c>
      <c r="P40" s="127">
        <f t="shared" si="1"/>
        <v>-0.19308790383170549</v>
      </c>
      <c r="Q40" s="71">
        <f t="shared" si="7"/>
        <v>1074</v>
      </c>
      <c r="R40" s="72">
        <f t="shared" si="5"/>
        <v>1331</v>
      </c>
    </row>
    <row r="41" spans="2:18" ht="15.75" customHeight="1" thickTop="1" thickBot="1" x14ac:dyDescent="0.3">
      <c r="B41" s="178" t="s">
        <v>123</v>
      </c>
      <c r="C41" s="184" t="s">
        <v>196</v>
      </c>
      <c r="D41" s="16">
        <f>SIGN(E41)</f>
        <v>-1</v>
      </c>
      <c r="E41" s="127">
        <f t="shared" si="0"/>
        <v>-4.4776119402985072E-2</v>
      </c>
      <c r="F41" s="38">
        <v>576</v>
      </c>
      <c r="G41" s="127">
        <f t="shared" si="6"/>
        <v>-1.6556291390728477E-3</v>
      </c>
      <c r="H41" s="38">
        <v>603</v>
      </c>
      <c r="I41" s="127">
        <f t="shared" si="2"/>
        <v>-1.3071895424836602E-2</v>
      </c>
      <c r="J41" s="38">
        <v>604</v>
      </c>
      <c r="K41" s="127">
        <f t="shared" si="3"/>
        <v>0</v>
      </c>
      <c r="L41" s="38">
        <v>612</v>
      </c>
      <c r="M41" s="68">
        <v>612</v>
      </c>
      <c r="N41" s="141"/>
      <c r="O41" s="192">
        <f>SIGN(P41)</f>
        <v>-1</v>
      </c>
      <c r="P41" s="127">
        <f>(Q41-R41)/R41</f>
        <v>-1.4705882352941176E-2</v>
      </c>
      <c r="Q41" s="38">
        <f>H41</f>
        <v>603</v>
      </c>
      <c r="R41" s="68">
        <f t="shared" si="5"/>
        <v>612</v>
      </c>
    </row>
    <row r="42" spans="2:18" ht="16.5" customHeight="1" thickTop="1" thickBot="1" x14ac:dyDescent="0.3">
      <c r="B42" s="171" t="s">
        <v>122</v>
      </c>
      <c r="C42" s="184" t="s">
        <v>195</v>
      </c>
      <c r="D42" s="16">
        <f>SIGN(E42)</f>
        <v>1</v>
      </c>
      <c r="E42" s="127">
        <f t="shared" si="0"/>
        <v>5.5925546448087433E-3</v>
      </c>
      <c r="F42" s="38">
        <v>70665</v>
      </c>
      <c r="G42" s="127">
        <f t="shared" si="6"/>
        <v>1.4055239689457127E-2</v>
      </c>
      <c r="H42" s="38">
        <v>70272</v>
      </c>
      <c r="I42" s="127">
        <f t="shared" si="2"/>
        <v>-7.1777532629407302E-3</v>
      </c>
      <c r="J42" s="38">
        <v>69298</v>
      </c>
      <c r="K42" s="127">
        <f t="shared" si="3"/>
        <v>-8.2410946447093597E-3</v>
      </c>
      <c r="L42" s="38">
        <v>69799</v>
      </c>
      <c r="M42" s="68">
        <v>70379</v>
      </c>
      <c r="N42" s="141"/>
      <c r="O42" s="192">
        <f>SIGN(P42)</f>
        <v>1</v>
      </c>
      <c r="P42" s="127">
        <f t="shared" si="1"/>
        <v>6.7766013839739821E-3</v>
      </c>
      <c r="Q42" s="71">
        <f>H42</f>
        <v>70272</v>
      </c>
      <c r="R42" s="72">
        <f t="shared" si="5"/>
        <v>69799</v>
      </c>
    </row>
    <row r="43" spans="2:18" ht="16.5" customHeight="1" thickTop="1" x14ac:dyDescent="0.25">
      <c r="B43" s="179" t="s">
        <v>124</v>
      </c>
      <c r="C43" s="184" t="s">
        <v>164</v>
      </c>
      <c r="D43" s="16">
        <f>SIGN(E43)</f>
        <v>1</v>
      </c>
      <c r="E43" s="127">
        <f t="shared" si="0"/>
        <v>0.54545454545454541</v>
      </c>
      <c r="F43" s="38">
        <v>68</v>
      </c>
      <c r="G43" s="127">
        <f t="shared" si="6"/>
        <v>2.3255813953488372E-2</v>
      </c>
      <c r="H43" s="38">
        <v>44</v>
      </c>
      <c r="I43" s="127" t="s">
        <v>28</v>
      </c>
      <c r="J43" s="38">
        <v>43</v>
      </c>
      <c r="K43" s="127" t="s">
        <v>28</v>
      </c>
      <c r="L43" s="38" t="s">
        <v>28</v>
      </c>
      <c r="M43" s="68" t="s">
        <v>28</v>
      </c>
      <c r="N43" s="141"/>
      <c r="O43" s="192" t="s">
        <v>28</v>
      </c>
      <c r="P43" s="127" t="s">
        <v>21</v>
      </c>
      <c r="Q43" s="38">
        <f t="shared" ref="Q43:Q47" si="8">H43</f>
        <v>44</v>
      </c>
      <c r="R43" s="68" t="s">
        <v>28</v>
      </c>
    </row>
    <row r="44" spans="2:18" ht="16.5" customHeight="1" x14ac:dyDescent="0.25">
      <c r="B44" s="180"/>
      <c r="C44" s="184" t="s">
        <v>194</v>
      </c>
      <c r="D44" s="16">
        <f>SIGN(E44)</f>
        <v>1</v>
      </c>
      <c r="E44" s="127">
        <f t="shared" si="0"/>
        <v>5.7572614107883814E-2</v>
      </c>
      <c r="F44" s="38">
        <v>2039</v>
      </c>
      <c r="G44" s="127">
        <f t="shared" si="6"/>
        <v>0.1010850942318675</v>
      </c>
      <c r="H44" s="38">
        <v>1928</v>
      </c>
      <c r="I44" s="127">
        <f t="shared" si="2"/>
        <v>5.9927360774818403E-2</v>
      </c>
      <c r="J44" s="38">
        <v>1751</v>
      </c>
      <c r="K44" s="127">
        <f t="shared" si="3"/>
        <v>-1.4907573047107931E-2</v>
      </c>
      <c r="L44" s="38">
        <v>1652</v>
      </c>
      <c r="M44" s="190">
        <v>1677</v>
      </c>
      <c r="N44" s="141"/>
      <c r="O44" s="192">
        <f>SIGN(P44)</f>
        <v>1</v>
      </c>
      <c r="P44" s="127">
        <f t="shared" si="1"/>
        <v>0.16707021791767554</v>
      </c>
      <c r="Q44" s="71">
        <f t="shared" si="8"/>
        <v>1928</v>
      </c>
      <c r="R44" s="72">
        <f t="shared" si="5"/>
        <v>1652</v>
      </c>
    </row>
    <row r="45" spans="2:18" ht="16.5" customHeight="1" thickBot="1" x14ac:dyDescent="0.3">
      <c r="B45" s="181"/>
      <c r="C45" s="184" t="s">
        <v>166</v>
      </c>
      <c r="D45" s="16" t="s">
        <v>28</v>
      </c>
      <c r="E45" s="127" t="s">
        <v>21</v>
      </c>
      <c r="F45" s="38">
        <v>47</v>
      </c>
      <c r="G45" s="127" t="s">
        <v>28</v>
      </c>
      <c r="H45" s="63" t="s">
        <v>28</v>
      </c>
      <c r="I45" s="127" t="s">
        <v>28</v>
      </c>
      <c r="J45" s="63" t="s">
        <v>28</v>
      </c>
      <c r="K45" s="127" t="s">
        <v>28</v>
      </c>
      <c r="L45" s="63" t="s">
        <v>28</v>
      </c>
      <c r="M45" s="68" t="s">
        <v>28</v>
      </c>
      <c r="N45" s="141"/>
      <c r="O45" s="192" t="s">
        <v>28</v>
      </c>
      <c r="P45" s="127" t="s">
        <v>21</v>
      </c>
      <c r="Q45" s="38" t="str">
        <f t="shared" si="8"/>
        <v>-</v>
      </c>
      <c r="R45" s="68" t="str">
        <f t="shared" si="5"/>
        <v>-</v>
      </c>
    </row>
    <row r="46" spans="2:18" ht="16.5" customHeight="1" thickTop="1" x14ac:dyDescent="0.25">
      <c r="B46" s="172" t="s">
        <v>125</v>
      </c>
      <c r="C46" s="184" t="s">
        <v>193</v>
      </c>
      <c r="D46" s="16">
        <f>SIGN(E46)</f>
        <v>1</v>
      </c>
      <c r="E46" s="127">
        <f t="shared" si="0"/>
        <v>2.687455568541925E-2</v>
      </c>
      <c r="F46" s="38">
        <v>426117</v>
      </c>
      <c r="G46" s="127">
        <f t="shared" si="6"/>
        <v>3.9304033340680035E-2</v>
      </c>
      <c r="H46" s="38">
        <v>414965</v>
      </c>
      <c r="I46" s="127">
        <f t="shared" si="2"/>
        <v>-0.46789345395083165</v>
      </c>
      <c r="J46" s="38">
        <v>399272</v>
      </c>
      <c r="K46" s="127">
        <f t="shared" si="3"/>
        <v>1.258721997796548</v>
      </c>
      <c r="L46" s="38">
        <v>750361</v>
      </c>
      <c r="M46" s="68">
        <v>332206</v>
      </c>
      <c r="N46" s="141"/>
      <c r="O46" s="192">
        <f>SIGN(P46)</f>
        <v>-1</v>
      </c>
      <c r="P46" s="127">
        <f t="shared" si="1"/>
        <v>-0.44697952052412104</v>
      </c>
      <c r="Q46" s="71">
        <f t="shared" si="8"/>
        <v>414965</v>
      </c>
      <c r="R46" s="72">
        <f t="shared" si="5"/>
        <v>750361</v>
      </c>
    </row>
    <row r="47" spans="2:18" ht="16.5" customHeight="1" thickBot="1" x14ac:dyDescent="0.3">
      <c r="B47" s="182"/>
      <c r="C47" s="185" t="s">
        <v>168</v>
      </c>
      <c r="D47" s="82">
        <f>SIGN(E47)</f>
        <v>1</v>
      </c>
      <c r="E47" s="131">
        <f t="shared" si="0"/>
        <v>5.7497146182599552</v>
      </c>
      <c r="F47" s="40">
        <v>301557</v>
      </c>
      <c r="G47" s="314">
        <f t="shared" si="6"/>
        <v>0.57908316544728378</v>
      </c>
      <c r="H47" s="40">
        <v>44677</v>
      </c>
      <c r="I47" s="314">
        <f t="shared" si="2"/>
        <v>1.9822915568672921</v>
      </c>
      <c r="J47" s="40">
        <v>28293</v>
      </c>
      <c r="K47" s="127">
        <f t="shared" si="3"/>
        <v>-1.9735482537714403E-2</v>
      </c>
      <c r="L47" s="40">
        <v>9487</v>
      </c>
      <c r="M47" s="86">
        <v>9678</v>
      </c>
      <c r="N47" s="141"/>
      <c r="O47" s="193">
        <f>SIGN(P47)</f>
        <v>1</v>
      </c>
      <c r="P47" s="131">
        <f t="shared" si="1"/>
        <v>3.7092863919047119</v>
      </c>
      <c r="Q47" s="40">
        <f t="shared" si="8"/>
        <v>44677</v>
      </c>
      <c r="R47" s="86">
        <f t="shared" si="5"/>
        <v>9487</v>
      </c>
    </row>
    <row r="48" spans="2:18" ht="36" customHeight="1" thickTop="1" thickBot="1" x14ac:dyDescent="0.3">
      <c r="C48" s="4" t="s">
        <v>19</v>
      </c>
      <c r="D48" s="14">
        <f>SIGN(E49)</f>
        <v>1</v>
      </c>
      <c r="E48" s="10">
        <f>(F48-H48)/H48</f>
        <v>0.10991435018352445</v>
      </c>
      <c r="F48" s="11">
        <f>SUM(F5:F47)</f>
        <v>2919865</v>
      </c>
      <c r="G48" s="315">
        <f t="shared" si="6"/>
        <v>1.4745311930445114E-2</v>
      </c>
      <c r="H48" s="11">
        <f>SUM(H5:H47)</f>
        <v>2630712</v>
      </c>
      <c r="I48" s="315">
        <f t="shared" si="2"/>
        <v>-0.12726722474757932</v>
      </c>
      <c r="J48" s="11">
        <f>SUM(J5:J47)</f>
        <v>2592485</v>
      </c>
      <c r="K48" s="315">
        <f t="shared" si="3"/>
        <v>0.17328776375441088</v>
      </c>
      <c r="L48" s="11">
        <f>SUM(L5:L47)</f>
        <v>2970537</v>
      </c>
      <c r="M48" s="11">
        <f>SUM(M5:M47)</f>
        <v>2531806</v>
      </c>
      <c r="N48" s="57"/>
      <c r="O48" s="194">
        <f>SIGN(P48)</f>
        <v>-1</v>
      </c>
      <c r="P48" s="195">
        <f>SUM(Q48-R48)/R48</f>
        <v>-0.11439850774455931</v>
      </c>
      <c r="Q48" s="11">
        <f>SUM(Q5:Q47)</f>
        <v>2630712</v>
      </c>
      <c r="R48" s="11">
        <f>SUM(R5:R47)</f>
        <v>2970537</v>
      </c>
    </row>
    <row r="49" spans="3:11" ht="38.25" customHeight="1" thickTop="1" thickBot="1" x14ac:dyDescent="0.3">
      <c r="C49" s="78" t="s">
        <v>126</v>
      </c>
      <c r="D49" s="14">
        <f>SIGN(E48)</f>
        <v>1</v>
      </c>
      <c r="E49" s="10">
        <f>(F49-H48)/H48</f>
        <v>1.226778149793668E-2</v>
      </c>
      <c r="F49" s="11">
        <f>SUM(F5:F46)+H47</f>
        <v>2662985</v>
      </c>
      <c r="G49" s="57"/>
      <c r="J49" s="3"/>
      <c r="K49" s="3"/>
    </row>
    <row r="50" spans="3:11" ht="15.75" thickTop="1" x14ac:dyDescent="0.25"/>
  </sheetData>
  <mergeCells count="20">
    <mergeCell ref="B46:B47"/>
    <mergeCell ref="B3:B4"/>
    <mergeCell ref="C3:C4"/>
    <mergeCell ref="B28:B29"/>
    <mergeCell ref="B32:B33"/>
    <mergeCell ref="B34:B35"/>
    <mergeCell ref="B36:B39"/>
    <mergeCell ref="B43:B45"/>
    <mergeCell ref="B5:B6"/>
    <mergeCell ref="B7:B9"/>
    <mergeCell ref="B15:B17"/>
    <mergeCell ref="B21:B23"/>
    <mergeCell ref="B25:B26"/>
    <mergeCell ref="E3:E4"/>
    <mergeCell ref="P3:P4"/>
    <mergeCell ref="D3:D4"/>
    <mergeCell ref="O3:O4"/>
    <mergeCell ref="G3:G4"/>
    <mergeCell ref="I3:I4"/>
    <mergeCell ref="K3:K4"/>
  </mergeCells>
  <conditionalFormatting sqref="D5:D48">
    <cfRule type="iconSet" priority="3">
      <iconSet iconSet="3Arrows" showValue="0">
        <cfvo type="percent" val="0"/>
        <cfvo type="percent" val="33"/>
        <cfvo type="percent" val="67"/>
      </iconSet>
    </cfRule>
  </conditionalFormatting>
  <conditionalFormatting sqref="O5:O48">
    <cfRule type="iconSet" priority="2">
      <iconSet iconSet="3Arrows" showValue="0">
        <cfvo type="percent" val="0"/>
        <cfvo type="percent" val="33"/>
        <cfvo type="percent" val="67"/>
      </iconSet>
    </cfRule>
  </conditionalFormatting>
  <conditionalFormatting sqref="D49">
    <cfRule type="iconSet" priority="1">
      <iconSet iconSet="3Arrow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>
    <pageSetUpPr fitToPage="1"/>
  </sheetPr>
  <dimension ref="A2:R50"/>
  <sheetViews>
    <sheetView showGridLines="0" topLeftCell="A22" zoomScale="71" zoomScaleNormal="71" workbookViewId="0">
      <selection activeCell="M49" sqref="B3:M49"/>
    </sheetView>
  </sheetViews>
  <sheetFormatPr defaultRowHeight="15" x14ac:dyDescent="0.25"/>
  <cols>
    <col min="1" max="1" width="9.140625" style="5"/>
    <col min="2" max="2" width="17.7109375" bestFit="1" customWidth="1"/>
    <col min="3" max="3" width="18.85546875" customWidth="1"/>
    <col min="4" max="4" width="10.85546875" style="5" customWidth="1"/>
    <col min="5" max="5" width="10.7109375" customWidth="1"/>
    <col min="6" max="6" width="13.7109375" style="5" customWidth="1"/>
    <col min="7" max="7" width="10.7109375" style="5" customWidth="1"/>
    <col min="8" max="8" width="13.7109375" customWidth="1"/>
    <col min="9" max="9" width="10.7109375" style="5" customWidth="1"/>
    <col min="10" max="10" width="13.7109375" customWidth="1"/>
    <col min="11" max="11" width="10.7109375" style="5" customWidth="1"/>
    <col min="12" max="13" width="13.7109375" customWidth="1"/>
    <col min="14" max="14" width="10.42578125" style="6" customWidth="1"/>
    <col min="15" max="15" width="10.7109375" style="6" customWidth="1"/>
    <col min="16" max="16" width="10.7109375" customWidth="1"/>
    <col min="17" max="18" width="13.5703125" customWidth="1"/>
  </cols>
  <sheetData>
    <row r="2" spans="2:18" ht="34.5" customHeight="1" thickBot="1" x14ac:dyDescent="0.3">
      <c r="D2" s="306" t="s">
        <v>209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R2" s="196"/>
    </row>
    <row r="3" spans="2:18" ht="25.5" customHeight="1" thickTop="1" x14ac:dyDescent="0.25">
      <c r="B3" s="144" t="s">
        <v>99</v>
      </c>
      <c r="C3" s="117" t="s">
        <v>169</v>
      </c>
      <c r="D3" s="111" t="s">
        <v>40</v>
      </c>
      <c r="E3" s="111" t="s">
        <v>24</v>
      </c>
      <c r="F3" s="73" t="s">
        <v>37</v>
      </c>
      <c r="G3" s="111" t="s">
        <v>24</v>
      </c>
      <c r="H3" s="73" t="s">
        <v>27</v>
      </c>
      <c r="I3" s="111" t="s">
        <v>24</v>
      </c>
      <c r="J3" s="73" t="s">
        <v>25</v>
      </c>
      <c r="K3" s="111" t="s">
        <v>24</v>
      </c>
      <c r="L3" s="73" t="s">
        <v>23</v>
      </c>
      <c r="M3" s="74" t="s">
        <v>11</v>
      </c>
      <c r="N3" s="81"/>
      <c r="O3" s="200" t="s">
        <v>40</v>
      </c>
      <c r="P3" s="201" t="s">
        <v>16</v>
      </c>
      <c r="Q3" s="73">
        <v>2016</v>
      </c>
      <c r="R3" s="74">
        <v>2015</v>
      </c>
    </row>
    <row r="4" spans="2:18" ht="111" customHeight="1" thickBot="1" x14ac:dyDescent="0.3">
      <c r="B4" s="145"/>
      <c r="C4" s="118"/>
      <c r="D4" s="199"/>
      <c r="E4" s="199"/>
      <c r="F4" s="33" t="s">
        <v>72</v>
      </c>
      <c r="G4" s="199"/>
      <c r="H4" s="33" t="s">
        <v>73</v>
      </c>
      <c r="I4" s="199"/>
      <c r="J4" s="33" t="s">
        <v>74</v>
      </c>
      <c r="K4" s="199"/>
      <c r="L4" s="33" t="s">
        <v>75</v>
      </c>
      <c r="M4" s="53" t="s">
        <v>76</v>
      </c>
      <c r="N4" s="139"/>
      <c r="O4" s="202"/>
      <c r="P4" s="203"/>
      <c r="Q4" s="33" t="s">
        <v>77</v>
      </c>
      <c r="R4" s="53" t="s">
        <v>78</v>
      </c>
    </row>
    <row r="5" spans="2:18" ht="15" customHeight="1" thickTop="1" x14ac:dyDescent="0.25">
      <c r="B5" s="146" t="s">
        <v>98</v>
      </c>
      <c r="C5" s="204" t="s">
        <v>128</v>
      </c>
      <c r="D5" s="135">
        <f>SIGN(E5)</f>
        <v>1</v>
      </c>
      <c r="E5" s="126">
        <f>(F5-H5)/H5</f>
        <v>0.11065573770491803</v>
      </c>
      <c r="F5" s="37">
        <v>542</v>
      </c>
      <c r="G5" s="127">
        <f>(H5-J5)/J5</f>
        <v>-9.6296296296296297E-2</v>
      </c>
      <c r="H5" s="37">
        <v>488</v>
      </c>
      <c r="I5" s="127">
        <f>(J5-L5)/L5</f>
        <v>3.8461538461538464E-2</v>
      </c>
      <c r="J5" s="37">
        <v>540</v>
      </c>
      <c r="K5" s="127">
        <f>(L5-M5)/M5</f>
        <v>0.14285714285714285</v>
      </c>
      <c r="L5" s="37">
        <v>520</v>
      </c>
      <c r="M5" s="70">
        <v>455</v>
      </c>
      <c r="N5" s="47"/>
      <c r="O5" s="58">
        <f>SIGN(P5)</f>
        <v>1</v>
      </c>
      <c r="P5" s="211">
        <f>SUM(Q5-R5)/R5</f>
        <v>5.4398422090729676E-2</v>
      </c>
      <c r="Q5" s="214">
        <f>SUM(H5:J5)</f>
        <v>1028.0384615384614</v>
      </c>
      <c r="R5" s="215">
        <f>SUM(L5:M5)</f>
        <v>975</v>
      </c>
    </row>
    <row r="6" spans="2:18" ht="15" customHeight="1" thickBot="1" x14ac:dyDescent="0.3">
      <c r="B6" s="147"/>
      <c r="C6" s="205" t="s">
        <v>129</v>
      </c>
      <c r="D6" s="136">
        <f>SIGN(E6)</f>
        <v>1</v>
      </c>
      <c r="E6" s="127">
        <f>(F6-H6)/H6</f>
        <v>0.18</v>
      </c>
      <c r="F6" s="38">
        <v>59</v>
      </c>
      <c r="G6" s="127">
        <f>(H6-J6)/J6</f>
        <v>0.1111111111111111</v>
      </c>
      <c r="H6" s="38">
        <v>50</v>
      </c>
      <c r="I6" s="127">
        <f>(J6-L6)/L6</f>
        <v>0.5</v>
      </c>
      <c r="J6" s="38">
        <v>45</v>
      </c>
      <c r="K6" s="127">
        <f>(L6-M6)/M6</f>
        <v>-0.53846153846153844</v>
      </c>
      <c r="L6" s="38">
        <v>30</v>
      </c>
      <c r="M6" s="68">
        <v>65</v>
      </c>
      <c r="N6" s="48"/>
      <c r="O6" s="59">
        <f>SIGN(P6)</f>
        <v>1</v>
      </c>
      <c r="P6" s="212">
        <f>SUM(Q6-R6)/R6</f>
        <v>5.263157894736842E-3</v>
      </c>
      <c r="Q6" s="216">
        <f>SUM(H6:J6)</f>
        <v>95.5</v>
      </c>
      <c r="R6" s="217">
        <f>SUM(L6:M6)</f>
        <v>95</v>
      </c>
    </row>
    <row r="7" spans="2:18" ht="15" customHeight="1" thickTop="1" x14ac:dyDescent="0.25">
      <c r="B7" s="148" t="s">
        <v>101</v>
      </c>
      <c r="C7" s="205" t="s">
        <v>130</v>
      </c>
      <c r="D7" s="136">
        <f>SIGN(E7)</f>
        <v>1</v>
      </c>
      <c r="E7" s="127">
        <f t="shared" ref="E7:E47" si="0">(F7-H7)/H7</f>
        <v>0.16136114160263446</v>
      </c>
      <c r="F7" s="38">
        <v>1058</v>
      </c>
      <c r="G7" s="127">
        <f>(H7-J7)/J7</f>
        <v>6.1771561771561768E-2</v>
      </c>
      <c r="H7" s="38">
        <v>911</v>
      </c>
      <c r="I7" s="127">
        <f>(J7-L7)/L7</f>
        <v>9.718670076726342E-2</v>
      </c>
      <c r="J7" s="38">
        <v>858</v>
      </c>
      <c r="K7" s="127">
        <f>(L7-M7)/M7</f>
        <v>-1.1378002528445006E-2</v>
      </c>
      <c r="L7" s="38">
        <v>782</v>
      </c>
      <c r="M7" s="68">
        <v>791</v>
      </c>
      <c r="N7" s="48"/>
      <c r="O7" s="59">
        <f>SIGN(P7)</f>
        <v>1</v>
      </c>
      <c r="P7" s="212">
        <f t="shared" ref="P7:P48" si="1">SUM(Q7-R7)/R7</f>
        <v>0.12466445435522391</v>
      </c>
      <c r="Q7" s="218">
        <f>SUM(H7:J7)</f>
        <v>1769.0971867007672</v>
      </c>
      <c r="R7" s="219">
        <f>SUM(L7+M7)</f>
        <v>1573</v>
      </c>
    </row>
    <row r="8" spans="2:18" ht="15" customHeight="1" x14ac:dyDescent="0.25">
      <c r="B8" s="149"/>
      <c r="C8" s="205" t="s">
        <v>171</v>
      </c>
      <c r="D8" s="136" t="s">
        <v>28</v>
      </c>
      <c r="E8" s="127" t="s">
        <v>21</v>
      </c>
      <c r="F8" s="38">
        <v>52</v>
      </c>
      <c r="G8" s="127" t="s">
        <v>28</v>
      </c>
      <c r="H8" s="62" t="s">
        <v>28</v>
      </c>
      <c r="I8" s="127" t="s">
        <v>28</v>
      </c>
      <c r="J8" s="62" t="s">
        <v>28</v>
      </c>
      <c r="K8" s="127" t="s">
        <v>28</v>
      </c>
      <c r="L8" s="62" t="s">
        <v>28</v>
      </c>
      <c r="M8" s="69" t="s">
        <v>28</v>
      </c>
      <c r="N8" s="49"/>
      <c r="O8" s="59" t="s">
        <v>28</v>
      </c>
      <c r="P8" s="212" t="s">
        <v>21</v>
      </c>
      <c r="Q8" s="216" t="s">
        <v>28</v>
      </c>
      <c r="R8" s="217" t="s">
        <v>28</v>
      </c>
    </row>
    <row r="9" spans="2:18" ht="15" customHeight="1" thickBot="1" x14ac:dyDescent="0.3">
      <c r="B9" s="147"/>
      <c r="C9" s="205" t="s">
        <v>172</v>
      </c>
      <c r="D9" s="136">
        <f>SIGN(E9)</f>
        <v>1</v>
      </c>
      <c r="E9" s="127">
        <f t="shared" si="0"/>
        <v>8.7837837837837843E-2</v>
      </c>
      <c r="F9" s="38">
        <v>644</v>
      </c>
      <c r="G9" s="127">
        <f t="shared" ref="G9:G48" si="2">(H9-J9)/J9</f>
        <v>0.13193116634799235</v>
      </c>
      <c r="H9" s="38">
        <v>592</v>
      </c>
      <c r="I9" s="127">
        <f t="shared" ref="I8:I48" si="3">(J9-L9)/L9</f>
        <v>-4.9090909090909088E-2</v>
      </c>
      <c r="J9" s="38">
        <v>523</v>
      </c>
      <c r="K9" s="127">
        <f t="shared" ref="K8:K48" si="4">(L9-M9)/M9</f>
        <v>0.11788617886178862</v>
      </c>
      <c r="L9" s="38">
        <v>550</v>
      </c>
      <c r="M9" s="68">
        <v>492</v>
      </c>
      <c r="N9" s="48"/>
      <c r="O9" s="59">
        <f>SIGN(P9)</f>
        <v>1</v>
      </c>
      <c r="P9" s="212">
        <f t="shared" si="1"/>
        <v>7.0010469377072101E-2</v>
      </c>
      <c r="Q9" s="218">
        <f>SUM(H9:J9)</f>
        <v>1114.9509090909091</v>
      </c>
      <c r="R9" s="219">
        <f>SUM(L9+M9)</f>
        <v>1042</v>
      </c>
    </row>
    <row r="10" spans="2:18" ht="30" customHeight="1" thickTop="1" thickBot="1" x14ac:dyDescent="0.3">
      <c r="B10" s="150" t="s">
        <v>102</v>
      </c>
      <c r="C10" s="205" t="s">
        <v>133</v>
      </c>
      <c r="D10" s="136">
        <f>SIGN(E10)</f>
        <v>1</v>
      </c>
      <c r="E10" s="127">
        <f t="shared" si="0"/>
        <v>3.5</v>
      </c>
      <c r="F10" s="38">
        <v>9</v>
      </c>
      <c r="G10" s="127">
        <f t="shared" si="2"/>
        <v>0</v>
      </c>
      <c r="H10" s="38">
        <v>2</v>
      </c>
      <c r="I10" s="127">
        <f t="shared" si="3"/>
        <v>-0.7142857142857143</v>
      </c>
      <c r="J10" s="38">
        <v>2</v>
      </c>
      <c r="K10" s="127">
        <f t="shared" si="4"/>
        <v>0.16666666666666666</v>
      </c>
      <c r="L10" s="38">
        <v>7</v>
      </c>
      <c r="M10" s="68">
        <v>6</v>
      </c>
      <c r="N10" s="48"/>
      <c r="O10" s="59">
        <f>SIGN(P10)</f>
        <v>-1</v>
      </c>
      <c r="P10" s="212">
        <f t="shared" si="1"/>
        <v>-0.74725274725274737</v>
      </c>
      <c r="Q10" s="216">
        <f>SUM(H10:J10)</f>
        <v>3.2857142857142856</v>
      </c>
      <c r="R10" s="217">
        <f>SUM(L10:M10)</f>
        <v>13</v>
      </c>
    </row>
    <row r="11" spans="2:18" ht="15" customHeight="1" thickTop="1" thickBot="1" x14ac:dyDescent="0.3">
      <c r="B11" s="151" t="s">
        <v>103</v>
      </c>
      <c r="C11" s="205" t="s">
        <v>134</v>
      </c>
      <c r="D11" s="136">
        <f>SIGN(E11)</f>
        <v>-1</v>
      </c>
      <c r="E11" s="127">
        <f t="shared" si="0"/>
        <v>-5.3345388788426762E-2</v>
      </c>
      <c r="F11" s="38">
        <v>1047</v>
      </c>
      <c r="G11" s="127">
        <f t="shared" si="2"/>
        <v>0.78675282714054928</v>
      </c>
      <c r="H11" s="38">
        <v>1106</v>
      </c>
      <c r="I11" s="127">
        <f t="shared" si="3"/>
        <v>0.9713375796178344</v>
      </c>
      <c r="J11" s="38">
        <v>619</v>
      </c>
      <c r="K11" s="127">
        <f t="shared" si="4"/>
        <v>-0.2895927601809955</v>
      </c>
      <c r="L11" s="38">
        <v>314</v>
      </c>
      <c r="M11" s="68">
        <v>442</v>
      </c>
      <c r="N11" s="48"/>
      <c r="O11" s="59">
        <f>SIGN(P11)</f>
        <v>1</v>
      </c>
      <c r="P11" s="212">
        <f t="shared" si="1"/>
        <v>1.2830308698143091</v>
      </c>
      <c r="Q11" s="218">
        <f>SUM(H11:J11)</f>
        <v>1725.9713375796177</v>
      </c>
      <c r="R11" s="219">
        <f>SUM(L11+M11)</f>
        <v>756</v>
      </c>
    </row>
    <row r="12" spans="2:18" ht="15" customHeight="1" thickTop="1" thickBot="1" x14ac:dyDescent="0.3">
      <c r="B12" s="152" t="s">
        <v>104</v>
      </c>
      <c r="C12" s="205" t="s">
        <v>173</v>
      </c>
      <c r="D12" s="136">
        <f>SIGN(E12)</f>
        <v>-1</v>
      </c>
      <c r="E12" s="127">
        <f t="shared" si="0"/>
        <v>-0.27722772277227725</v>
      </c>
      <c r="F12" s="38">
        <v>73</v>
      </c>
      <c r="G12" s="127">
        <f t="shared" si="2"/>
        <v>-0.12931034482758622</v>
      </c>
      <c r="H12" s="38">
        <v>101</v>
      </c>
      <c r="I12" s="127">
        <f t="shared" si="3"/>
        <v>-0.15328467153284672</v>
      </c>
      <c r="J12" s="38">
        <v>116</v>
      </c>
      <c r="K12" s="127">
        <f t="shared" si="4"/>
        <v>-0.36279069767441863</v>
      </c>
      <c r="L12" s="38">
        <v>137</v>
      </c>
      <c r="M12" s="68">
        <v>215</v>
      </c>
      <c r="N12" s="48"/>
      <c r="O12" s="59">
        <f>SIGN(P12)</f>
        <v>-1</v>
      </c>
      <c r="P12" s="212">
        <f t="shared" si="1"/>
        <v>-0.38395819508958196</v>
      </c>
      <c r="Q12" s="216">
        <f>SUM(H12:J12)</f>
        <v>216.84671532846716</v>
      </c>
      <c r="R12" s="217">
        <f>SUM(L12:M12)</f>
        <v>352</v>
      </c>
    </row>
    <row r="13" spans="2:18" ht="15" customHeight="1" thickTop="1" thickBot="1" x14ac:dyDescent="0.3">
      <c r="B13" s="153" t="s">
        <v>105</v>
      </c>
      <c r="C13" s="205" t="s">
        <v>136</v>
      </c>
      <c r="D13" s="136">
        <f>SIGN(E13)</f>
        <v>1</v>
      </c>
      <c r="E13" s="127">
        <f t="shared" si="0"/>
        <v>8.2397003745318345E-2</v>
      </c>
      <c r="F13" s="38">
        <v>1156</v>
      </c>
      <c r="G13" s="127">
        <f t="shared" si="2"/>
        <v>5.4294175715695954E-2</v>
      </c>
      <c r="H13" s="38">
        <v>1068</v>
      </c>
      <c r="I13" s="127">
        <f t="shared" si="3"/>
        <v>-0.1451476793248945</v>
      </c>
      <c r="J13" s="38">
        <v>1013</v>
      </c>
      <c r="K13" s="127">
        <f t="shared" si="4"/>
        <v>-0.33464345873104995</v>
      </c>
      <c r="L13" s="38">
        <v>1185</v>
      </c>
      <c r="M13" s="68">
        <v>1781</v>
      </c>
      <c r="N13" s="48"/>
      <c r="O13" s="59">
        <f>SIGN(P13)</f>
        <v>-1</v>
      </c>
      <c r="P13" s="212">
        <f t="shared" si="1"/>
        <v>-0.29843059598089178</v>
      </c>
      <c r="Q13" s="218">
        <f>SUM(H13:J13)</f>
        <v>2080.854852320675</v>
      </c>
      <c r="R13" s="219">
        <f>SUM(L13+M13)</f>
        <v>2966</v>
      </c>
    </row>
    <row r="14" spans="2:18" ht="15" customHeight="1" thickTop="1" thickBot="1" x14ac:dyDescent="0.3">
      <c r="B14" s="154" t="s">
        <v>106</v>
      </c>
      <c r="C14" s="205" t="s">
        <v>137</v>
      </c>
      <c r="D14" s="136">
        <f>SIGN(E14)</f>
        <v>1</v>
      </c>
      <c r="E14" s="127">
        <f t="shared" si="0"/>
        <v>0.18584070796460178</v>
      </c>
      <c r="F14" s="38">
        <v>268</v>
      </c>
      <c r="G14" s="127">
        <f t="shared" si="2"/>
        <v>-0.28706624605678233</v>
      </c>
      <c r="H14" s="38">
        <v>226</v>
      </c>
      <c r="I14" s="127">
        <f t="shared" si="3"/>
        <v>0.22393822393822393</v>
      </c>
      <c r="J14" s="38">
        <v>317</v>
      </c>
      <c r="K14" s="127">
        <f t="shared" si="4"/>
        <v>0.19354838709677419</v>
      </c>
      <c r="L14" s="38">
        <v>259</v>
      </c>
      <c r="M14" s="68">
        <v>217</v>
      </c>
      <c r="N14" s="48"/>
      <c r="O14" s="59">
        <f>SIGN(P14)</f>
        <v>1</v>
      </c>
      <c r="P14" s="212">
        <f t="shared" si="1"/>
        <v>0.14122676097466022</v>
      </c>
      <c r="Q14" s="216">
        <f>SUM(H14:J14)</f>
        <v>543.22393822393826</v>
      </c>
      <c r="R14" s="217">
        <f>SUM(L14:M14)</f>
        <v>476</v>
      </c>
    </row>
    <row r="15" spans="2:18" ht="15" customHeight="1" thickTop="1" x14ac:dyDescent="0.25">
      <c r="B15" s="155" t="s">
        <v>107</v>
      </c>
      <c r="C15" s="205" t="s">
        <v>138</v>
      </c>
      <c r="D15" s="136">
        <f>SIGN(E15)</f>
        <v>1</v>
      </c>
      <c r="E15" s="127">
        <f t="shared" si="0"/>
        <v>5.8159597411933862E-2</v>
      </c>
      <c r="F15" s="38">
        <v>14719</v>
      </c>
      <c r="G15" s="127">
        <f t="shared" si="2"/>
        <v>0.12540453074433658</v>
      </c>
      <c r="H15" s="38">
        <v>13910</v>
      </c>
      <c r="I15" s="127">
        <f t="shared" si="3"/>
        <v>-1.4039566049776643E-2</v>
      </c>
      <c r="J15" s="38">
        <v>12360</v>
      </c>
      <c r="K15" s="127">
        <f t="shared" si="4"/>
        <v>6.5171212507434781E-2</v>
      </c>
      <c r="L15" s="38">
        <v>12536</v>
      </c>
      <c r="M15" s="68">
        <v>11769</v>
      </c>
      <c r="N15" s="48"/>
      <c r="O15" s="59">
        <f>SIGN(P15)</f>
        <v>1</v>
      </c>
      <c r="P15" s="212">
        <f t="shared" si="1"/>
        <v>8.084698458893029E-2</v>
      </c>
      <c r="Q15" s="218">
        <f>SUM(H15:J15)</f>
        <v>26269.985960433951</v>
      </c>
      <c r="R15" s="219">
        <f>SUM(L15+M15)</f>
        <v>24305</v>
      </c>
    </row>
    <row r="16" spans="2:18" ht="15" customHeight="1" x14ac:dyDescent="0.25">
      <c r="B16" s="156"/>
      <c r="C16" s="205" t="s">
        <v>139</v>
      </c>
      <c r="D16" s="136">
        <f>SIGN(E16)</f>
        <v>1</v>
      </c>
      <c r="E16" s="127">
        <f t="shared" si="0"/>
        <v>0.20455808782657031</v>
      </c>
      <c r="F16" s="39">
        <v>2167</v>
      </c>
      <c r="G16" s="127">
        <f t="shared" si="2"/>
        <v>1.5237020316027089E-2</v>
      </c>
      <c r="H16" s="39">
        <v>1799</v>
      </c>
      <c r="I16" s="127">
        <f t="shared" si="3"/>
        <v>-1.936912008854455E-2</v>
      </c>
      <c r="J16" s="39">
        <v>1772</v>
      </c>
      <c r="K16" s="127">
        <f t="shared" si="4"/>
        <v>2.8457598178713718E-2</v>
      </c>
      <c r="L16" s="38">
        <v>1807</v>
      </c>
      <c r="M16" s="68">
        <v>1757</v>
      </c>
      <c r="N16" s="48"/>
      <c r="O16" s="59">
        <f>SIGN(P16)</f>
        <v>1</v>
      </c>
      <c r="P16" s="212">
        <f t="shared" si="1"/>
        <v>1.9586506397058323E-3</v>
      </c>
      <c r="Q16" s="216">
        <f>SUM(H16:J16)</f>
        <v>3570.9806308799116</v>
      </c>
      <c r="R16" s="217">
        <f>SUM(L16:M16)</f>
        <v>3564</v>
      </c>
    </row>
    <row r="17" spans="2:18" ht="15" customHeight="1" thickBot="1" x14ac:dyDescent="0.3">
      <c r="B17" s="157"/>
      <c r="C17" s="205" t="s">
        <v>140</v>
      </c>
      <c r="D17" s="136">
        <f>SIGN(E17)</f>
        <v>1</v>
      </c>
      <c r="E17" s="127">
        <f t="shared" si="0"/>
        <v>0.16762635956493921</v>
      </c>
      <c r="F17" s="39">
        <v>36500</v>
      </c>
      <c r="G17" s="127">
        <f t="shared" si="2"/>
        <v>-0.13354398802594378</v>
      </c>
      <c r="H17" s="39">
        <v>31260</v>
      </c>
      <c r="I17" s="127">
        <f t="shared" si="3"/>
        <v>-5.5426102893048827E-2</v>
      </c>
      <c r="J17" s="39">
        <v>36078</v>
      </c>
      <c r="K17" s="127">
        <f t="shared" si="4"/>
        <v>3.8952207382422548E-2</v>
      </c>
      <c r="L17" s="38">
        <v>38195</v>
      </c>
      <c r="M17" s="68">
        <v>36763</v>
      </c>
      <c r="N17" s="48"/>
      <c r="O17" s="59">
        <f>SIGN(P17)</f>
        <v>-1</v>
      </c>
      <c r="P17" s="212">
        <f t="shared" si="1"/>
        <v>-0.10165766730839788</v>
      </c>
      <c r="Q17" s="218">
        <f>SUM(H17:J17)</f>
        <v>67337.944573897112</v>
      </c>
      <c r="R17" s="219">
        <f>SUM(L17+M17)</f>
        <v>74958</v>
      </c>
    </row>
    <row r="18" spans="2:18" ht="15" customHeight="1" thickTop="1" thickBot="1" x14ac:dyDescent="0.3">
      <c r="B18" s="158" t="s">
        <v>108</v>
      </c>
      <c r="C18" s="205" t="s">
        <v>2</v>
      </c>
      <c r="D18" s="136">
        <f>SIGN(E18)</f>
        <v>-1</v>
      </c>
      <c r="E18" s="127">
        <f t="shared" si="0"/>
        <v>-3.1893687707641193E-2</v>
      </c>
      <c r="F18" s="38">
        <v>2914</v>
      </c>
      <c r="G18" s="127">
        <f t="shared" si="2"/>
        <v>-1.8264840182648401E-2</v>
      </c>
      <c r="H18" s="38">
        <v>3010</v>
      </c>
      <c r="I18" s="127">
        <f t="shared" si="3"/>
        <v>-9.9559471365638766E-2</v>
      </c>
      <c r="J18" s="38">
        <v>3066</v>
      </c>
      <c r="K18" s="127">
        <f t="shared" si="4"/>
        <v>4.9953746530989822E-2</v>
      </c>
      <c r="L18" s="38">
        <v>3405</v>
      </c>
      <c r="M18" s="68">
        <v>3243</v>
      </c>
      <c r="N18" s="48"/>
      <c r="O18" s="59">
        <f>SIGN(P18)</f>
        <v>-1</v>
      </c>
      <c r="P18" s="212">
        <f t="shared" si="1"/>
        <v>-8.6055890413863703E-2</v>
      </c>
      <c r="Q18" s="216">
        <f>SUM(H18:J18)</f>
        <v>6075.9004405286341</v>
      </c>
      <c r="R18" s="217">
        <f>SUM(L18:M18)</f>
        <v>6648</v>
      </c>
    </row>
    <row r="19" spans="2:18" ht="15" customHeight="1" thickTop="1" thickBot="1" x14ac:dyDescent="0.3">
      <c r="B19" s="159" t="s">
        <v>109</v>
      </c>
      <c r="C19" s="205" t="s">
        <v>142</v>
      </c>
      <c r="D19" s="136">
        <f>SIGN(E19)</f>
        <v>1</v>
      </c>
      <c r="E19" s="127">
        <f t="shared" si="0"/>
        <v>6.4334085778781039E-2</v>
      </c>
      <c r="F19" s="38">
        <v>943</v>
      </c>
      <c r="G19" s="127">
        <f t="shared" si="2"/>
        <v>5.1008303677342826E-2</v>
      </c>
      <c r="H19" s="38">
        <v>886</v>
      </c>
      <c r="I19" s="127">
        <f t="shared" si="3"/>
        <v>-7.7680525164113792E-2</v>
      </c>
      <c r="J19" s="38">
        <v>843</v>
      </c>
      <c r="K19" s="127">
        <f t="shared" si="4"/>
        <v>-9.7508125677139759E-3</v>
      </c>
      <c r="L19" s="38">
        <v>914</v>
      </c>
      <c r="M19" s="68">
        <v>923</v>
      </c>
      <c r="N19" s="48"/>
      <c r="O19" s="59">
        <f>SIGN(P19)</f>
        <v>-1</v>
      </c>
      <c r="P19" s="212">
        <f t="shared" si="1"/>
        <v>-5.8833794515603791E-2</v>
      </c>
      <c r="Q19" s="216">
        <f>SUM(H19:J19)</f>
        <v>1728.9223194748358</v>
      </c>
      <c r="R19" s="219">
        <f>SUM(L19:M19)</f>
        <v>1837</v>
      </c>
    </row>
    <row r="20" spans="2:18" ht="15" customHeight="1" thickTop="1" thickBot="1" x14ac:dyDescent="0.3">
      <c r="B20" s="160" t="s">
        <v>110</v>
      </c>
      <c r="C20" s="205" t="s">
        <v>3</v>
      </c>
      <c r="D20" s="136">
        <f>SIGN(E20)</f>
        <v>-1</v>
      </c>
      <c r="E20" s="127">
        <f t="shared" si="0"/>
        <v>-0.95588235294117652</v>
      </c>
      <c r="F20" s="38">
        <v>6</v>
      </c>
      <c r="G20" s="127">
        <f t="shared" si="2"/>
        <v>8.7999999999999995E-2</v>
      </c>
      <c r="H20" s="38">
        <v>136</v>
      </c>
      <c r="I20" s="127">
        <f t="shared" si="3"/>
        <v>2.90625</v>
      </c>
      <c r="J20" s="38">
        <v>125</v>
      </c>
      <c r="K20" s="127">
        <f t="shared" si="4"/>
        <v>-0.83419689119170981</v>
      </c>
      <c r="L20" s="38">
        <v>32</v>
      </c>
      <c r="M20" s="68">
        <v>193</v>
      </c>
      <c r="N20" s="48"/>
      <c r="O20" s="59">
        <f>SIGN(P20)</f>
        <v>1</v>
      </c>
      <c r="P20" s="212">
        <f t="shared" si="1"/>
        <v>0.17291666666666666</v>
      </c>
      <c r="Q20" s="218">
        <f>SUM(H20:J20)</f>
        <v>263.90625</v>
      </c>
      <c r="R20" s="217">
        <f>SUM(L20:M20)</f>
        <v>225</v>
      </c>
    </row>
    <row r="21" spans="2:18" ht="15" customHeight="1" thickTop="1" x14ac:dyDescent="0.25">
      <c r="B21" s="161" t="s">
        <v>111</v>
      </c>
      <c r="C21" s="205" t="s">
        <v>176</v>
      </c>
      <c r="D21" s="136">
        <f>SIGN(E21)</f>
        <v>1</v>
      </c>
      <c r="E21" s="127">
        <f t="shared" si="0"/>
        <v>0.13966077228437387</v>
      </c>
      <c r="F21" s="38">
        <v>15790</v>
      </c>
      <c r="G21" s="127">
        <f t="shared" si="2"/>
        <v>-3.3147243545010467E-2</v>
      </c>
      <c r="H21" s="38">
        <v>13855</v>
      </c>
      <c r="I21" s="127">
        <f t="shared" si="3"/>
        <v>3.9008120649651971E-2</v>
      </c>
      <c r="J21" s="38">
        <v>14330</v>
      </c>
      <c r="K21" s="127">
        <f t="shared" si="4"/>
        <v>2.2766036336670376E-2</v>
      </c>
      <c r="L21" s="38">
        <v>13792</v>
      </c>
      <c r="M21" s="68">
        <v>13485</v>
      </c>
      <c r="N21" s="48"/>
      <c r="O21" s="59">
        <f>SIGN(P21)</f>
        <v>1</v>
      </c>
      <c r="P21" s="212">
        <f t="shared" si="1"/>
        <v>3.3289548268528417E-2</v>
      </c>
      <c r="Q21" s="216">
        <f>SUM(H21:J21)</f>
        <v>28185.03900812065</v>
      </c>
      <c r="R21" s="219">
        <f>SUM(L21+M21)</f>
        <v>27277</v>
      </c>
    </row>
    <row r="22" spans="2:18" ht="15" customHeight="1" x14ac:dyDescent="0.25">
      <c r="B22" s="162"/>
      <c r="C22" s="205" t="s">
        <v>177</v>
      </c>
      <c r="D22" s="136">
        <f>SIGN(E22)</f>
        <v>1</v>
      </c>
      <c r="E22" s="127">
        <f t="shared" si="0"/>
        <v>0.29623944742900998</v>
      </c>
      <c r="F22" s="38">
        <v>5067</v>
      </c>
      <c r="G22" s="127">
        <f t="shared" si="2"/>
        <v>-0.16420782552918536</v>
      </c>
      <c r="H22" s="38">
        <v>3909</v>
      </c>
      <c r="I22" s="127">
        <f t="shared" si="3"/>
        <v>0.33858042358328561</v>
      </c>
      <c r="J22" s="38">
        <v>4677</v>
      </c>
      <c r="K22" s="127">
        <f t="shared" si="4"/>
        <v>3.4646135623334323E-2</v>
      </c>
      <c r="L22" s="38">
        <v>3494</v>
      </c>
      <c r="M22" s="68">
        <v>3377</v>
      </c>
      <c r="N22" s="48"/>
      <c r="O22" s="59">
        <f>SIGN(P22)</f>
        <v>1</v>
      </c>
      <c r="P22" s="212">
        <f t="shared" si="1"/>
        <v>0.24964904386895417</v>
      </c>
      <c r="Q22" s="216">
        <f>SUM(H22:J22)</f>
        <v>8586.3385804235841</v>
      </c>
      <c r="R22" s="217">
        <f>SUM(L22:M22)</f>
        <v>6871</v>
      </c>
    </row>
    <row r="23" spans="2:18" ht="15" customHeight="1" thickBot="1" x14ac:dyDescent="0.3">
      <c r="B23" s="163"/>
      <c r="C23" s="205" t="s">
        <v>178</v>
      </c>
      <c r="D23" s="136" t="s">
        <v>28</v>
      </c>
      <c r="E23" s="206" t="s">
        <v>53</v>
      </c>
      <c r="F23" s="38" t="s">
        <v>28</v>
      </c>
      <c r="G23" s="127" t="s">
        <v>28</v>
      </c>
      <c r="H23" s="38" t="s">
        <v>28</v>
      </c>
      <c r="I23" s="127" t="s">
        <v>28</v>
      </c>
      <c r="J23" s="38" t="s">
        <v>28</v>
      </c>
      <c r="K23" s="127">
        <f t="shared" si="4"/>
        <v>0</v>
      </c>
      <c r="L23" s="38">
        <v>72</v>
      </c>
      <c r="M23" s="68">
        <v>72</v>
      </c>
      <c r="N23" s="48"/>
      <c r="O23" s="59" t="s">
        <v>28</v>
      </c>
      <c r="P23" s="212" t="s">
        <v>21</v>
      </c>
      <c r="Q23" s="218" t="s">
        <v>28</v>
      </c>
      <c r="R23" s="219">
        <v>144</v>
      </c>
    </row>
    <row r="24" spans="2:18" s="5" customFormat="1" ht="21" customHeight="1" thickTop="1" thickBot="1" x14ac:dyDescent="0.3">
      <c r="B24" s="164" t="s">
        <v>120</v>
      </c>
      <c r="C24" s="205" t="s">
        <v>179</v>
      </c>
      <c r="D24" s="136" t="s">
        <v>28</v>
      </c>
      <c r="E24" s="186" t="s">
        <v>20</v>
      </c>
      <c r="F24" s="38" t="s">
        <v>28</v>
      </c>
      <c r="G24" s="127" t="s">
        <v>28</v>
      </c>
      <c r="H24" s="38" t="s">
        <v>28</v>
      </c>
      <c r="I24" s="127" t="s">
        <v>28</v>
      </c>
      <c r="J24" s="38" t="s">
        <v>28</v>
      </c>
      <c r="K24" s="127" t="s">
        <v>28</v>
      </c>
      <c r="L24" s="38" t="s">
        <v>28</v>
      </c>
      <c r="M24" s="68" t="s">
        <v>28</v>
      </c>
      <c r="N24" s="48"/>
      <c r="O24" s="59" t="s">
        <v>28</v>
      </c>
      <c r="P24" s="212" t="s">
        <v>21</v>
      </c>
      <c r="Q24" s="218" t="s">
        <v>28</v>
      </c>
      <c r="R24" s="219" t="s">
        <v>28</v>
      </c>
    </row>
    <row r="25" spans="2:18" ht="15" customHeight="1" thickTop="1" x14ac:dyDescent="0.25">
      <c r="B25" s="165" t="s">
        <v>112</v>
      </c>
      <c r="C25" s="205" t="s">
        <v>180</v>
      </c>
      <c r="D25" s="136">
        <f>SIGN(E25)</f>
        <v>0</v>
      </c>
      <c r="E25" s="127">
        <f t="shared" si="0"/>
        <v>0</v>
      </c>
      <c r="F25" s="38">
        <v>100048</v>
      </c>
      <c r="G25" s="127">
        <f t="shared" si="2"/>
        <v>0</v>
      </c>
      <c r="H25" s="38">
        <v>100048</v>
      </c>
      <c r="I25" s="127">
        <f t="shared" si="3"/>
        <v>4.997626127589395E-6</v>
      </c>
      <c r="J25" s="38">
        <v>100048</v>
      </c>
      <c r="K25" s="127">
        <f t="shared" si="4"/>
        <v>0</v>
      </c>
      <c r="L25" s="38">
        <v>100047.5</v>
      </c>
      <c r="M25" s="68">
        <v>100047.5</v>
      </c>
      <c r="N25" s="48"/>
      <c r="O25" s="59">
        <f>SIGN(P25)</f>
        <v>0</v>
      </c>
      <c r="P25" s="212">
        <f>(Q25-R25)/R25</f>
        <v>0</v>
      </c>
      <c r="Q25" s="218">
        <v>200095</v>
      </c>
      <c r="R25" s="217">
        <f>SUM(L25:M25)</f>
        <v>200095</v>
      </c>
    </row>
    <row r="26" spans="2:18" ht="15" customHeight="1" thickBot="1" x14ac:dyDescent="0.3">
      <c r="B26" s="166"/>
      <c r="C26" s="205" t="s">
        <v>181</v>
      </c>
      <c r="D26" s="136">
        <f>SIGN(E26)</f>
        <v>1</v>
      </c>
      <c r="E26" s="127">
        <f t="shared" si="0"/>
        <v>0.17387634522051065</v>
      </c>
      <c r="F26" s="38">
        <v>11126</v>
      </c>
      <c r="G26" s="127">
        <f t="shared" si="2"/>
        <v>-0.20205421788179828</v>
      </c>
      <c r="H26" s="38">
        <v>9478</v>
      </c>
      <c r="I26" s="127">
        <f t="shared" si="3"/>
        <v>0.10668033168731948</v>
      </c>
      <c r="J26" s="38">
        <v>11878</v>
      </c>
      <c r="K26" s="127">
        <f t="shared" si="4"/>
        <v>-0.1972926482686411</v>
      </c>
      <c r="L26" s="38">
        <v>10733</v>
      </c>
      <c r="M26" s="68">
        <v>13371</v>
      </c>
      <c r="N26" s="48"/>
      <c r="O26" s="59">
        <f>SIGN(P26)</f>
        <v>-1</v>
      </c>
      <c r="P26" s="212">
        <f t="shared" si="1"/>
        <v>-0.1140015482769795</v>
      </c>
      <c r="Q26" s="218">
        <f>SUM(H26:J26)</f>
        <v>21356.106680331686</v>
      </c>
      <c r="R26" s="219">
        <f>SUM(L26+M26)</f>
        <v>24104</v>
      </c>
    </row>
    <row r="27" spans="2:18" ht="15" customHeight="1" thickTop="1" thickBot="1" x14ac:dyDescent="0.3">
      <c r="B27" s="167" t="s">
        <v>113</v>
      </c>
      <c r="C27" s="205" t="s">
        <v>182</v>
      </c>
      <c r="D27" s="136">
        <f>SIGN(E27)</f>
        <v>1</v>
      </c>
      <c r="E27" s="127">
        <f t="shared" si="0"/>
        <v>0.58333333333333337</v>
      </c>
      <c r="F27" s="38">
        <v>133</v>
      </c>
      <c r="G27" s="127">
        <f t="shared" si="2"/>
        <v>0.68</v>
      </c>
      <c r="H27" s="38">
        <v>84</v>
      </c>
      <c r="I27" s="127">
        <f t="shared" si="3"/>
        <v>-0.49494949494949497</v>
      </c>
      <c r="J27" s="38">
        <v>50</v>
      </c>
      <c r="K27" s="127">
        <f t="shared" si="4"/>
        <v>0.13793103448275862</v>
      </c>
      <c r="L27" s="38">
        <v>99</v>
      </c>
      <c r="M27" s="68">
        <v>87</v>
      </c>
      <c r="N27" s="48"/>
      <c r="O27" s="59">
        <f>SIGN(P27)</f>
        <v>-1</v>
      </c>
      <c r="P27" s="212">
        <f t="shared" si="1"/>
        <v>-0.28223091126316924</v>
      </c>
      <c r="Q27" s="216">
        <f>SUM(H27:J27)</f>
        <v>133.50505050505052</v>
      </c>
      <c r="R27" s="217">
        <f>SUM(L27:M27)</f>
        <v>186</v>
      </c>
    </row>
    <row r="28" spans="2:18" ht="15" customHeight="1" thickTop="1" x14ac:dyDescent="0.25">
      <c r="B28" s="168" t="s">
        <v>118</v>
      </c>
      <c r="C28" s="205" t="s">
        <v>183</v>
      </c>
      <c r="D28" s="136">
        <f>SIGN(E28)</f>
        <v>1</v>
      </c>
      <c r="E28" s="127">
        <f t="shared" si="0"/>
        <v>1.8749999999999999E-2</v>
      </c>
      <c r="F28" s="38">
        <v>163</v>
      </c>
      <c r="G28" s="127">
        <f t="shared" si="2"/>
        <v>0</v>
      </c>
      <c r="H28" s="38">
        <v>160</v>
      </c>
      <c r="I28" s="127">
        <f t="shared" si="3"/>
        <v>-0.55307262569832405</v>
      </c>
      <c r="J28" s="38">
        <v>160</v>
      </c>
      <c r="K28" s="127">
        <f t="shared" si="4"/>
        <v>-8.2051282051282051E-2</v>
      </c>
      <c r="L28" s="38">
        <v>358</v>
      </c>
      <c r="M28" s="68">
        <v>390</v>
      </c>
      <c r="N28" s="48"/>
      <c r="O28" s="59">
        <f>SIGN(P28)</f>
        <v>-1</v>
      </c>
      <c r="P28" s="212">
        <f t="shared" si="1"/>
        <v>-0.57293191527499776</v>
      </c>
      <c r="Q28" s="218">
        <f>SUM(H28:J28)</f>
        <v>319.44692737430171</v>
      </c>
      <c r="R28" s="219">
        <f>SUM(L28+M28)</f>
        <v>748</v>
      </c>
    </row>
    <row r="29" spans="2:18" ht="15" customHeight="1" thickBot="1" x14ac:dyDescent="0.3">
      <c r="B29" s="169"/>
      <c r="C29" s="205" t="s">
        <v>199</v>
      </c>
      <c r="D29" s="136">
        <f>SIGN(E29)</f>
        <v>1</v>
      </c>
      <c r="E29" s="127">
        <f t="shared" si="0"/>
        <v>2.197802197802198E-2</v>
      </c>
      <c r="F29" s="38">
        <v>93</v>
      </c>
      <c r="G29" s="127">
        <f t="shared" si="2"/>
        <v>-0.27200000000000002</v>
      </c>
      <c r="H29" s="38">
        <v>91</v>
      </c>
      <c r="I29" s="127">
        <f t="shared" si="3"/>
        <v>0.12612612612612611</v>
      </c>
      <c r="J29" s="38">
        <v>125</v>
      </c>
      <c r="K29" s="127">
        <f t="shared" si="4"/>
        <v>0.19354838709677419</v>
      </c>
      <c r="L29" s="38">
        <v>111</v>
      </c>
      <c r="M29" s="68">
        <v>93</v>
      </c>
      <c r="N29" s="48"/>
      <c r="O29" s="59">
        <f>SIGN(P29)</f>
        <v>1</v>
      </c>
      <c r="P29" s="212">
        <f t="shared" si="1"/>
        <v>5.9441794735912303E-2</v>
      </c>
      <c r="Q29" s="216">
        <f>SUM(H29:J29)</f>
        <v>216.12612612612611</v>
      </c>
      <c r="R29" s="217">
        <f>SUM(L29:M29)</f>
        <v>204</v>
      </c>
    </row>
    <row r="30" spans="2:18" ht="15" customHeight="1" thickTop="1" thickBot="1" x14ac:dyDescent="0.3">
      <c r="B30" s="170" t="s">
        <v>114</v>
      </c>
      <c r="C30" s="205" t="s">
        <v>184</v>
      </c>
      <c r="D30" s="136">
        <f>SIGN(E30)</f>
        <v>-1</v>
      </c>
      <c r="E30" s="127">
        <f t="shared" si="0"/>
        <v>-0.1111111111111111</v>
      </c>
      <c r="F30" s="38">
        <v>8</v>
      </c>
      <c r="G30" s="127">
        <f t="shared" si="2"/>
        <v>2</v>
      </c>
      <c r="H30" s="38">
        <v>9</v>
      </c>
      <c r="I30" s="127">
        <f t="shared" si="3"/>
        <v>-0.5714285714285714</v>
      </c>
      <c r="J30" s="38">
        <v>3</v>
      </c>
      <c r="K30" s="127">
        <f t="shared" si="4"/>
        <v>-0.22222222222222221</v>
      </c>
      <c r="L30" s="38">
        <v>7</v>
      </c>
      <c r="M30" s="68">
        <v>9</v>
      </c>
      <c r="N30" s="48"/>
      <c r="O30" s="59">
        <f>SIGN(P30)</f>
        <v>-1</v>
      </c>
      <c r="P30" s="212">
        <f t="shared" si="1"/>
        <v>-0.2857142857142857</v>
      </c>
      <c r="Q30" s="218">
        <f>SUM(H30:J30)</f>
        <v>11.428571428571429</v>
      </c>
      <c r="R30" s="219">
        <f>SUM(L30+M30)</f>
        <v>16</v>
      </c>
    </row>
    <row r="31" spans="2:18" ht="51.75" customHeight="1" thickTop="1" thickBot="1" x14ac:dyDescent="0.3">
      <c r="B31" s="171" t="s">
        <v>119</v>
      </c>
      <c r="C31" s="205" t="s">
        <v>59</v>
      </c>
      <c r="D31" s="136">
        <f>SIGN(E31)</f>
        <v>-1</v>
      </c>
      <c r="E31" s="127">
        <f t="shared" si="0"/>
        <v>-0.14285714285714285</v>
      </c>
      <c r="F31" s="38">
        <v>1728</v>
      </c>
      <c r="G31" s="127">
        <f t="shared" si="2"/>
        <v>0.20574162679425836</v>
      </c>
      <c r="H31" s="38">
        <v>2016</v>
      </c>
      <c r="I31" s="127">
        <f t="shared" si="3"/>
        <v>0.24127691165553081</v>
      </c>
      <c r="J31" s="38">
        <v>1672</v>
      </c>
      <c r="K31" s="127">
        <f t="shared" si="4"/>
        <v>0.12437395659432388</v>
      </c>
      <c r="L31" s="38">
        <v>1347</v>
      </c>
      <c r="M31" s="68">
        <v>1198</v>
      </c>
      <c r="N31" s="48"/>
      <c r="O31" s="59">
        <f>SIGN(P31)</f>
        <v>1</v>
      </c>
      <c r="P31" s="212">
        <f t="shared" si="1"/>
        <v>0.44921071784347955</v>
      </c>
      <c r="Q31" s="216">
        <f>SUM(H31:J31)</f>
        <v>3688.2412769116554</v>
      </c>
      <c r="R31" s="217">
        <f>SUM(L31:M31)</f>
        <v>2545</v>
      </c>
    </row>
    <row r="32" spans="2:18" ht="15" customHeight="1" thickTop="1" x14ac:dyDescent="0.25">
      <c r="B32" s="172" t="s">
        <v>115</v>
      </c>
      <c r="C32" s="205" t="s">
        <v>185</v>
      </c>
      <c r="D32" s="136">
        <f>SIGN(E32)</f>
        <v>-1</v>
      </c>
      <c r="E32" s="127">
        <f t="shared" si="0"/>
        <v>-5.4420960975223621E-2</v>
      </c>
      <c r="F32" s="38">
        <v>23891</v>
      </c>
      <c r="G32" s="127">
        <f t="shared" si="2"/>
        <v>1.5759427514673956E-2</v>
      </c>
      <c r="H32" s="38">
        <v>25266</v>
      </c>
      <c r="I32" s="127">
        <f t="shared" si="3"/>
        <v>-0.11008550677972166</v>
      </c>
      <c r="J32" s="38">
        <v>24874</v>
      </c>
      <c r="K32" s="127">
        <f t="shared" si="4"/>
        <v>4.6187820488827337E-2</v>
      </c>
      <c r="L32" s="38">
        <v>27951</v>
      </c>
      <c r="M32" s="68">
        <v>26717</v>
      </c>
      <c r="N32" s="48"/>
      <c r="O32" s="59">
        <f>SIGN(P32)</f>
        <v>-1</v>
      </c>
      <c r="P32" s="212">
        <f t="shared" si="1"/>
        <v>-8.2829261826055059E-2</v>
      </c>
      <c r="Q32" s="218">
        <f>SUM(H32:J32)</f>
        <v>50139.889914493222</v>
      </c>
      <c r="R32" s="219">
        <f>SUM(L32+M32)</f>
        <v>54668</v>
      </c>
    </row>
    <row r="33" spans="2:18" ht="15" customHeight="1" thickBot="1" x14ac:dyDescent="0.3">
      <c r="B33" s="147"/>
      <c r="C33" s="205" t="s">
        <v>186</v>
      </c>
      <c r="D33" s="136" t="s">
        <v>28</v>
      </c>
      <c r="E33" s="127" t="s">
        <v>21</v>
      </c>
      <c r="F33" s="38" t="s">
        <v>28</v>
      </c>
      <c r="G33" s="127" t="s">
        <v>28</v>
      </c>
      <c r="H33" s="38" t="s">
        <v>28</v>
      </c>
      <c r="I33" s="127" t="s">
        <v>28</v>
      </c>
      <c r="J33" s="38" t="s">
        <v>28</v>
      </c>
      <c r="K33" s="127">
        <f t="shared" si="4"/>
        <v>4.806609087495306E-2</v>
      </c>
      <c r="L33" s="38">
        <v>2791</v>
      </c>
      <c r="M33" s="68">
        <v>2663</v>
      </c>
      <c r="N33" s="48"/>
      <c r="O33" s="59">
        <f>SIGN(P33)</f>
        <v>-1</v>
      </c>
      <c r="P33" s="212">
        <f t="shared" si="1"/>
        <v>-1</v>
      </c>
      <c r="Q33" s="216">
        <f>SUM(H33:J33)</f>
        <v>0</v>
      </c>
      <c r="R33" s="217">
        <f>SUM(L33:M33)</f>
        <v>5454</v>
      </c>
    </row>
    <row r="34" spans="2:18" ht="15" customHeight="1" thickTop="1" x14ac:dyDescent="0.25">
      <c r="B34" s="173" t="s">
        <v>116</v>
      </c>
      <c r="C34" s="205" t="s">
        <v>187</v>
      </c>
      <c r="D34" s="136">
        <f>SIGN(E34)</f>
        <v>1</v>
      </c>
      <c r="E34" s="127">
        <f t="shared" si="0"/>
        <v>0.26692495921696574</v>
      </c>
      <c r="F34" s="38">
        <v>12426</v>
      </c>
      <c r="G34" s="127">
        <f t="shared" si="2"/>
        <v>-0.13372195725136901</v>
      </c>
      <c r="H34" s="38">
        <v>9808</v>
      </c>
      <c r="I34" s="127">
        <f t="shared" si="3"/>
        <v>-0.18546762589928056</v>
      </c>
      <c r="J34" s="38">
        <v>11322</v>
      </c>
      <c r="K34" s="127">
        <f t="shared" si="4"/>
        <v>0.305532074762844</v>
      </c>
      <c r="L34" s="38">
        <v>13900</v>
      </c>
      <c r="M34" s="68">
        <v>10647</v>
      </c>
      <c r="N34" s="48"/>
      <c r="O34" s="59">
        <f>SIGN(P34)</f>
        <v>-1</v>
      </c>
      <c r="P34" s="212">
        <f t="shared" si="1"/>
        <v>-0.13920990213166168</v>
      </c>
      <c r="Q34" s="218">
        <f>SUM(H34:J34)</f>
        <v>21129.814532374101</v>
      </c>
      <c r="R34" s="219">
        <f>SUM(L34+M34)</f>
        <v>24547</v>
      </c>
    </row>
    <row r="35" spans="2:18" ht="15" customHeight="1" thickBot="1" x14ac:dyDescent="0.3">
      <c r="B35" s="174"/>
      <c r="C35" s="205" t="s">
        <v>188</v>
      </c>
      <c r="D35" s="136" t="s">
        <v>28</v>
      </c>
      <c r="E35" s="127" t="s">
        <v>21</v>
      </c>
      <c r="F35" s="38" t="s">
        <v>28</v>
      </c>
      <c r="G35" s="127" t="s">
        <v>28</v>
      </c>
      <c r="H35" s="38" t="s">
        <v>28</v>
      </c>
      <c r="I35" s="127" t="s">
        <v>28</v>
      </c>
      <c r="J35" s="38" t="s">
        <v>28</v>
      </c>
      <c r="K35" s="127" t="s">
        <v>28</v>
      </c>
      <c r="L35" s="62" t="s">
        <v>28</v>
      </c>
      <c r="M35" s="69" t="s">
        <v>28</v>
      </c>
      <c r="N35" s="49"/>
      <c r="O35" s="59" t="s">
        <v>28</v>
      </c>
      <c r="P35" s="212" t="s">
        <v>21</v>
      </c>
      <c r="Q35" s="216" t="s">
        <v>28</v>
      </c>
      <c r="R35" s="217" t="s">
        <v>28</v>
      </c>
    </row>
    <row r="36" spans="2:18" ht="15" customHeight="1" thickTop="1" x14ac:dyDescent="0.25">
      <c r="B36" s="175" t="s">
        <v>117</v>
      </c>
      <c r="C36" s="205" t="s">
        <v>189</v>
      </c>
      <c r="D36" s="136">
        <f>SIGN(E36)</f>
        <v>-1</v>
      </c>
      <c r="E36" s="127">
        <f t="shared" si="0"/>
        <v>-0.71060171919770776</v>
      </c>
      <c r="F36" s="38">
        <v>303</v>
      </c>
      <c r="G36" s="127">
        <f t="shared" si="2"/>
        <v>0.41295546558704455</v>
      </c>
      <c r="H36" s="38">
        <v>1047</v>
      </c>
      <c r="I36" s="127">
        <f t="shared" si="3"/>
        <v>-8.5185185185185183E-2</v>
      </c>
      <c r="J36" s="38">
        <v>741</v>
      </c>
      <c r="K36" s="127">
        <f t="shared" si="4"/>
        <v>0.39414802065404475</v>
      </c>
      <c r="L36" s="38">
        <v>810</v>
      </c>
      <c r="M36" s="68">
        <v>581</v>
      </c>
      <c r="N36" s="48"/>
      <c r="O36" s="59">
        <f>SIGN(P36)</f>
        <v>1</v>
      </c>
      <c r="P36" s="212">
        <f t="shared" si="1"/>
        <v>0.2853449423542882</v>
      </c>
      <c r="Q36" s="218">
        <f>SUM(H36:J36)</f>
        <v>1787.9148148148149</v>
      </c>
      <c r="R36" s="219">
        <f>SUM(L36+M36)</f>
        <v>1391</v>
      </c>
    </row>
    <row r="37" spans="2:18" ht="15" customHeight="1" x14ac:dyDescent="0.25">
      <c r="B37" s="176"/>
      <c r="C37" s="205" t="s">
        <v>190</v>
      </c>
      <c r="D37" s="136" t="s">
        <v>28</v>
      </c>
      <c r="E37" s="127" t="s">
        <v>21</v>
      </c>
      <c r="F37" s="38">
        <v>78</v>
      </c>
      <c r="G37" s="127" t="s">
        <v>28</v>
      </c>
      <c r="H37" s="38" t="s">
        <v>28</v>
      </c>
      <c r="I37" s="127" t="s">
        <v>28</v>
      </c>
      <c r="J37" s="38" t="s">
        <v>28</v>
      </c>
      <c r="K37" s="127">
        <f t="shared" si="4"/>
        <v>-8.4507042253521125E-2</v>
      </c>
      <c r="L37" s="38">
        <v>130</v>
      </c>
      <c r="M37" s="68">
        <v>142</v>
      </c>
      <c r="N37" s="48"/>
      <c r="O37" s="59">
        <f>SIGN(P37)</f>
        <v>-1</v>
      </c>
      <c r="P37" s="212">
        <f t="shared" si="1"/>
        <v>-1</v>
      </c>
      <c r="Q37" s="216">
        <f>SUM(H37:J37)</f>
        <v>0</v>
      </c>
      <c r="R37" s="217">
        <f>SUM(L37:M37)</f>
        <v>272</v>
      </c>
    </row>
    <row r="38" spans="2:18" ht="15" customHeight="1" x14ac:dyDescent="0.25">
      <c r="B38" s="176"/>
      <c r="C38" s="205" t="s">
        <v>191</v>
      </c>
      <c r="D38" s="136">
        <f>SIGN(E38)</f>
        <v>-1</v>
      </c>
      <c r="E38" s="127">
        <f t="shared" si="0"/>
        <v>-5.6818181818181816E-2</v>
      </c>
      <c r="F38" s="38">
        <v>249</v>
      </c>
      <c r="G38" s="127">
        <f t="shared" si="2"/>
        <v>-0.82608695652173914</v>
      </c>
      <c r="H38" s="38">
        <v>264</v>
      </c>
      <c r="I38" s="127">
        <f t="shared" si="3"/>
        <v>-0.33885017421602787</v>
      </c>
      <c r="J38" s="38">
        <v>1518</v>
      </c>
      <c r="K38" s="127">
        <f t="shared" si="4"/>
        <v>-0.20909404064760592</v>
      </c>
      <c r="L38" s="38">
        <v>2296</v>
      </c>
      <c r="M38" s="68">
        <v>2903</v>
      </c>
      <c r="N38" s="48"/>
      <c r="O38" s="59">
        <f>SIGN(P38)</f>
        <v>-1</v>
      </c>
      <c r="P38" s="212">
        <f t="shared" si="1"/>
        <v>-0.65730695329375188</v>
      </c>
      <c r="Q38" s="218">
        <f>SUM(H38:J38)</f>
        <v>1781.6611498257839</v>
      </c>
      <c r="R38" s="219">
        <f>SUM(L38+M38)</f>
        <v>5199</v>
      </c>
    </row>
    <row r="39" spans="2:18" ht="15" customHeight="1" thickBot="1" x14ac:dyDescent="0.3">
      <c r="B39" s="177"/>
      <c r="C39" s="205" t="s">
        <v>18</v>
      </c>
      <c r="D39" s="136" t="s">
        <v>28</v>
      </c>
      <c r="E39" s="127" t="s">
        <v>53</v>
      </c>
      <c r="F39" s="38" t="s">
        <v>28</v>
      </c>
      <c r="G39" s="127" t="s">
        <v>28</v>
      </c>
      <c r="H39" s="38" t="s">
        <v>28</v>
      </c>
      <c r="I39" s="127" t="s">
        <v>28</v>
      </c>
      <c r="J39" s="38" t="s">
        <v>28</v>
      </c>
      <c r="K39" s="127" t="s">
        <v>28</v>
      </c>
      <c r="L39" s="38" t="s">
        <v>28</v>
      </c>
      <c r="M39" s="68" t="s">
        <v>28</v>
      </c>
      <c r="N39" s="48"/>
      <c r="O39" s="59" t="s">
        <v>28</v>
      </c>
      <c r="P39" s="212" t="s">
        <v>21</v>
      </c>
      <c r="Q39" s="216">
        <f>SUM(H39:J39)</f>
        <v>0</v>
      </c>
      <c r="R39" s="217">
        <f>SUM(L39:M39)</f>
        <v>0</v>
      </c>
    </row>
    <row r="40" spans="2:18" ht="15" customHeight="1" thickTop="1" thickBot="1" x14ac:dyDescent="0.3">
      <c r="B40" s="170" t="s">
        <v>121</v>
      </c>
      <c r="C40" s="205" t="s">
        <v>197</v>
      </c>
      <c r="D40" s="136">
        <f>SIGN(E40)</f>
        <v>1</v>
      </c>
      <c r="E40" s="127">
        <f t="shared" si="0"/>
        <v>0.29032258064516131</v>
      </c>
      <c r="F40" s="38">
        <v>400</v>
      </c>
      <c r="G40" s="127">
        <f t="shared" si="2"/>
        <v>0.18773946360153257</v>
      </c>
      <c r="H40" s="38">
        <v>310</v>
      </c>
      <c r="I40" s="127">
        <f t="shared" si="3"/>
        <v>-0.1553398058252427</v>
      </c>
      <c r="J40" s="38">
        <v>261</v>
      </c>
      <c r="K40" s="127">
        <f t="shared" si="4"/>
        <v>-0.15573770491803279</v>
      </c>
      <c r="L40" s="38">
        <v>309</v>
      </c>
      <c r="M40" s="68">
        <v>366</v>
      </c>
      <c r="N40" s="48"/>
      <c r="O40" s="59">
        <f>SIGN(P40)</f>
        <v>-1</v>
      </c>
      <c r="P40" s="212">
        <f t="shared" si="1"/>
        <v>-0.15430420711974099</v>
      </c>
      <c r="Q40" s="218">
        <f>SUM(H40:J40)</f>
        <v>570.84466019417482</v>
      </c>
      <c r="R40" s="219">
        <f>SUM(L40+M40)</f>
        <v>675</v>
      </c>
    </row>
    <row r="41" spans="2:18" ht="15" customHeight="1" thickTop="1" thickBot="1" x14ac:dyDescent="0.3">
      <c r="B41" s="178" t="s">
        <v>123</v>
      </c>
      <c r="C41" s="205" t="s">
        <v>200</v>
      </c>
      <c r="D41" s="136">
        <f>SIGN(E41)</f>
        <v>-1</v>
      </c>
      <c r="E41" s="127">
        <f t="shared" si="0"/>
        <v>-0.36</v>
      </c>
      <c r="F41" s="38">
        <v>16</v>
      </c>
      <c r="G41" s="127">
        <f t="shared" si="2"/>
        <v>-3.8461538461538464E-2</v>
      </c>
      <c r="H41" s="38">
        <v>25</v>
      </c>
      <c r="I41" s="127">
        <f t="shared" si="3"/>
        <v>-0.44680851063829785</v>
      </c>
      <c r="J41" s="38">
        <v>26</v>
      </c>
      <c r="K41" s="127" t="s">
        <v>28</v>
      </c>
      <c r="L41" s="38">
        <v>47</v>
      </c>
      <c r="M41" s="68" t="s">
        <v>28</v>
      </c>
      <c r="N41" s="48"/>
      <c r="O41" s="59">
        <f>SIGN(P41)</f>
        <v>1</v>
      </c>
      <c r="P41" s="212">
        <f>(Q41-R41)/R41</f>
        <v>7.5599818922589393E-2</v>
      </c>
      <c r="Q41" s="216">
        <f>SUM(H41:J41)</f>
        <v>50.553191489361701</v>
      </c>
      <c r="R41" s="217">
        <f>SUM(L41:M41)</f>
        <v>47</v>
      </c>
    </row>
    <row r="42" spans="2:18" ht="15" customHeight="1" thickTop="1" thickBot="1" x14ac:dyDescent="0.3">
      <c r="B42" s="171" t="s">
        <v>122</v>
      </c>
      <c r="C42" s="205" t="s">
        <v>195</v>
      </c>
      <c r="D42" s="136">
        <f>SIGN(E42)</f>
        <v>-1</v>
      </c>
      <c r="E42" s="127">
        <f t="shared" si="0"/>
        <v>-8.8026301834765088E-3</v>
      </c>
      <c r="F42" s="38">
        <v>9346</v>
      </c>
      <c r="G42" s="127">
        <f t="shared" si="2"/>
        <v>7.2208323857175349E-2</v>
      </c>
      <c r="H42" s="38">
        <v>9429</v>
      </c>
      <c r="I42" s="127">
        <f t="shared" si="3"/>
        <v>-1.0353364843574162E-2</v>
      </c>
      <c r="J42" s="38">
        <v>8794</v>
      </c>
      <c r="K42" s="127">
        <f t="shared" si="4"/>
        <v>7.8790821901177616E-2</v>
      </c>
      <c r="L42" s="38">
        <v>8886</v>
      </c>
      <c r="M42" s="68">
        <v>8237</v>
      </c>
      <c r="N42" s="48"/>
      <c r="O42" s="59">
        <f>SIGN(P42)</f>
        <v>1</v>
      </c>
      <c r="P42" s="212">
        <f t="shared" si="1"/>
        <v>6.4240474603466477E-2</v>
      </c>
      <c r="Q42" s="218">
        <f>SUM(H42:J42)</f>
        <v>18222.989646635157</v>
      </c>
      <c r="R42" s="219">
        <f>SUM(L42+M42)</f>
        <v>17123</v>
      </c>
    </row>
    <row r="43" spans="2:18" ht="15" customHeight="1" thickTop="1" x14ac:dyDescent="0.25">
      <c r="B43" s="179" t="s">
        <v>124</v>
      </c>
      <c r="C43" s="205" t="s">
        <v>164</v>
      </c>
      <c r="D43" s="136">
        <f>SIGN(E43)</f>
        <v>-1</v>
      </c>
      <c r="E43" s="127">
        <f t="shared" si="0"/>
        <v>-0.65789473684210531</v>
      </c>
      <c r="F43" s="38">
        <v>13</v>
      </c>
      <c r="G43" s="127">
        <f t="shared" si="2"/>
        <v>0.22580645161290322</v>
      </c>
      <c r="H43" s="38">
        <v>38</v>
      </c>
      <c r="I43" s="127" t="s">
        <v>28</v>
      </c>
      <c r="J43" s="38">
        <v>31</v>
      </c>
      <c r="K43" s="127" t="s">
        <v>28</v>
      </c>
      <c r="L43" s="38" t="s">
        <v>28</v>
      </c>
      <c r="M43" s="68" t="s">
        <v>28</v>
      </c>
      <c r="N43" s="48"/>
      <c r="O43" s="59" t="s">
        <v>28</v>
      </c>
      <c r="P43" s="212" t="s">
        <v>21</v>
      </c>
      <c r="Q43" s="216">
        <f>SUM(H43:J43)</f>
        <v>69</v>
      </c>
      <c r="R43" s="217">
        <f>SUM(L43:M43)</f>
        <v>0</v>
      </c>
    </row>
    <row r="44" spans="2:18" ht="15" customHeight="1" x14ac:dyDescent="0.25">
      <c r="B44" s="180"/>
      <c r="C44" s="205" t="s">
        <v>9</v>
      </c>
      <c r="D44" s="136">
        <f>SIGN(E44)</f>
        <v>1</v>
      </c>
      <c r="E44" s="127">
        <f t="shared" si="0"/>
        <v>0.42325581395348838</v>
      </c>
      <c r="F44" s="38">
        <v>306</v>
      </c>
      <c r="G44" s="127">
        <f t="shared" si="2"/>
        <v>-0.17938931297709923</v>
      </c>
      <c r="H44" s="38">
        <v>215</v>
      </c>
      <c r="I44" s="127">
        <f t="shared" si="3"/>
        <v>5.6451612903225805E-2</v>
      </c>
      <c r="J44" s="38">
        <v>262</v>
      </c>
      <c r="K44" s="127">
        <f t="shared" si="4"/>
        <v>0.92248062015503873</v>
      </c>
      <c r="L44" s="38">
        <v>248</v>
      </c>
      <c r="M44" s="68">
        <v>129</v>
      </c>
      <c r="N44" s="48"/>
      <c r="O44" s="59">
        <f>SIGN(P44)</f>
        <v>1</v>
      </c>
      <c r="P44" s="212">
        <f t="shared" si="1"/>
        <v>0.26540172841618892</v>
      </c>
      <c r="Q44" s="218">
        <f>SUM(H44:J44)</f>
        <v>477.05645161290323</v>
      </c>
      <c r="R44" s="219">
        <f>SUM(L44+M44)</f>
        <v>377</v>
      </c>
    </row>
    <row r="45" spans="2:18" ht="15" customHeight="1" thickBot="1" x14ac:dyDescent="0.3">
      <c r="B45" s="181"/>
      <c r="C45" s="205" t="s">
        <v>201</v>
      </c>
      <c r="D45" s="136" t="s">
        <v>28</v>
      </c>
      <c r="E45" s="127" t="s">
        <v>21</v>
      </c>
      <c r="F45" s="38">
        <v>2</v>
      </c>
      <c r="G45" s="127" t="s">
        <v>28</v>
      </c>
      <c r="H45" s="129" t="s">
        <v>28</v>
      </c>
      <c r="I45" s="127" t="s">
        <v>28</v>
      </c>
      <c r="J45" s="129" t="s">
        <v>28</v>
      </c>
      <c r="K45" s="127" t="s">
        <v>28</v>
      </c>
      <c r="L45" s="129" t="s">
        <v>28</v>
      </c>
      <c r="M45" s="68" t="s">
        <v>28</v>
      </c>
      <c r="N45" s="48"/>
      <c r="O45" s="59" t="s">
        <v>28</v>
      </c>
      <c r="P45" s="212" t="s">
        <v>21</v>
      </c>
      <c r="Q45" s="216" t="s">
        <v>28</v>
      </c>
      <c r="R45" s="217" t="s">
        <v>28</v>
      </c>
    </row>
    <row r="46" spans="2:18" ht="15" customHeight="1" thickTop="1" x14ac:dyDescent="0.25">
      <c r="B46" s="172" t="s">
        <v>125</v>
      </c>
      <c r="C46" s="205" t="s">
        <v>193</v>
      </c>
      <c r="D46" s="136">
        <f>SIGN(E46)</f>
        <v>1</v>
      </c>
      <c r="E46" s="127">
        <f t="shared" si="0"/>
        <v>0.10202070615937855</v>
      </c>
      <c r="F46" s="38">
        <v>86113</v>
      </c>
      <c r="G46" s="127">
        <f t="shared" si="2"/>
        <v>-9.278673679077705E-2</v>
      </c>
      <c r="H46" s="38">
        <v>78141</v>
      </c>
      <c r="I46" s="127">
        <f t="shared" si="3"/>
        <v>0.1357648641164603</v>
      </c>
      <c r="J46" s="38">
        <v>86133</v>
      </c>
      <c r="K46" s="127">
        <f t="shared" si="4"/>
        <v>-0.14110491981516715</v>
      </c>
      <c r="L46" s="38">
        <v>75837</v>
      </c>
      <c r="M46" s="68">
        <v>88296</v>
      </c>
      <c r="N46" s="48"/>
      <c r="O46" s="59">
        <f>SIGN(P46)</f>
        <v>1</v>
      </c>
      <c r="P46" s="212">
        <f t="shared" si="1"/>
        <v>8.5988658505053062E-4</v>
      </c>
      <c r="Q46" s="218">
        <f>SUM(H46:J46)</f>
        <v>164274.1357648641</v>
      </c>
      <c r="R46" s="219">
        <f>SUM(L46+M46)</f>
        <v>164133</v>
      </c>
    </row>
    <row r="47" spans="2:18" ht="15" customHeight="1" thickBot="1" x14ac:dyDescent="0.3">
      <c r="B47" s="182"/>
      <c r="C47" s="207" t="s">
        <v>168</v>
      </c>
      <c r="D47" s="137">
        <f>SIGN(E47)</f>
        <v>1</v>
      </c>
      <c r="E47" s="131">
        <f t="shared" si="0"/>
        <v>14.561371622440324</v>
      </c>
      <c r="F47" s="40">
        <v>256856</v>
      </c>
      <c r="G47" s="314">
        <f t="shared" si="2"/>
        <v>3.5875486381322959</v>
      </c>
      <c r="H47" s="40">
        <v>16506</v>
      </c>
      <c r="I47" s="127">
        <f t="shared" si="3"/>
        <v>1.1792852816474864</v>
      </c>
      <c r="J47" s="40">
        <v>3598</v>
      </c>
      <c r="K47" s="127">
        <f t="shared" si="4"/>
        <v>-0.45992803402028132</v>
      </c>
      <c r="L47" s="40">
        <v>1651</v>
      </c>
      <c r="M47" s="86">
        <v>3057</v>
      </c>
      <c r="N47" s="48"/>
      <c r="O47" s="60">
        <f>SIGN(P47)</f>
        <v>1</v>
      </c>
      <c r="P47" s="213">
        <f t="shared" si="1"/>
        <v>3.2704289051150481</v>
      </c>
      <c r="Q47" s="216">
        <f>SUM(H47:J47)</f>
        <v>20105.179285281647</v>
      </c>
      <c r="R47" s="217">
        <f t="shared" ref="R47" si="5">SUM(L47:M47)</f>
        <v>4708</v>
      </c>
    </row>
    <row r="48" spans="2:18" ht="34.5" customHeight="1" thickTop="1" thickBot="1" x14ac:dyDescent="0.3">
      <c r="C48" s="209" t="s">
        <v>19</v>
      </c>
      <c r="D48" s="14">
        <f>SIGN(E49)</f>
        <v>1</v>
      </c>
      <c r="E48" s="10">
        <f>(F48-H48)/H48</f>
        <v>0.79715795539534828</v>
      </c>
      <c r="F48" s="11">
        <f>SUM(F5:F47)</f>
        <v>586312</v>
      </c>
      <c r="G48" s="315">
        <f t="shared" si="2"/>
        <v>-7.7133645598880711E-3</v>
      </c>
      <c r="H48" s="11">
        <f>SUM(H5:H47)</f>
        <v>326244</v>
      </c>
      <c r="I48" s="315">
        <f t="shared" si="3"/>
        <v>9.7991489283284633E-3</v>
      </c>
      <c r="J48" s="11">
        <f>SUM(J5:J47)</f>
        <v>328780</v>
      </c>
      <c r="K48" s="315">
        <f t="shared" si="4"/>
        <v>-2.8031566110762001E-2</v>
      </c>
      <c r="L48" s="210">
        <f>SUM(L5:L47)</f>
        <v>325589.5</v>
      </c>
      <c r="M48" s="208">
        <f>SUM(M5:M47)</f>
        <v>334979.5</v>
      </c>
      <c r="N48" s="57"/>
      <c r="O48" s="14">
        <f>SIGN(P48)</f>
        <v>-1</v>
      </c>
      <c r="P48" s="138">
        <f t="shared" si="1"/>
        <v>-8.391733606799642E-3</v>
      </c>
      <c r="Q48" s="11">
        <f>SUM(Q5:Q47)</f>
        <v>655025.68092308997</v>
      </c>
      <c r="R48" s="11">
        <f>SUM(R5:R47)</f>
        <v>660569</v>
      </c>
    </row>
    <row r="49" spans="3:15" ht="36" customHeight="1" thickTop="1" thickBot="1" x14ac:dyDescent="0.3">
      <c r="C49" s="78" t="s">
        <v>126</v>
      </c>
      <c r="D49" s="14">
        <f>SIGN(E48)</f>
        <v>1</v>
      </c>
      <c r="E49" s="10">
        <f>(F49-H48)/H48</f>
        <v>6.0439425705913367E-2</v>
      </c>
      <c r="F49" s="11">
        <f>SUM(F5:F46)+H47</f>
        <v>345962</v>
      </c>
      <c r="G49" s="57"/>
      <c r="J49" s="3"/>
      <c r="K49" s="3"/>
      <c r="M49" s="3"/>
      <c r="N49" s="197"/>
      <c r="O49" s="197"/>
    </row>
    <row r="50" spans="3:15" ht="15.75" thickTop="1" x14ac:dyDescent="0.25"/>
  </sheetData>
  <mergeCells count="20">
    <mergeCell ref="B43:B45"/>
    <mergeCell ref="B46:B47"/>
    <mergeCell ref="C3:C4"/>
    <mergeCell ref="B25:B26"/>
    <mergeCell ref="B28:B29"/>
    <mergeCell ref="B32:B33"/>
    <mergeCell ref="B34:B35"/>
    <mergeCell ref="B36:B39"/>
    <mergeCell ref="B3:B4"/>
    <mergeCell ref="B5:B6"/>
    <mergeCell ref="B7:B9"/>
    <mergeCell ref="B15:B17"/>
    <mergeCell ref="B21:B23"/>
    <mergeCell ref="E3:E4"/>
    <mergeCell ref="P3:P4"/>
    <mergeCell ref="D3:D4"/>
    <mergeCell ref="O3:O4"/>
    <mergeCell ref="G3:G4"/>
    <mergeCell ref="I3:I4"/>
    <mergeCell ref="K3:K4"/>
  </mergeCells>
  <conditionalFormatting sqref="D5:D48">
    <cfRule type="iconSet" priority="4">
      <iconSet iconSet="3Arrows" showValue="0">
        <cfvo type="percent" val="0"/>
        <cfvo type="percent" val="33"/>
        <cfvo type="percent" val="67"/>
      </iconSet>
    </cfRule>
  </conditionalFormatting>
  <conditionalFormatting sqref="O5:O48">
    <cfRule type="iconSet" priority="2">
      <iconSet iconSet="3Arrows" showValue="0">
        <cfvo type="percent" val="0"/>
        <cfvo type="percent" val="33"/>
        <cfvo type="percent" val="67"/>
      </iconSet>
    </cfRule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D49">
    <cfRule type="iconSet" priority="1">
      <iconSet iconSet="3Arrow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0"/>
  <sheetViews>
    <sheetView showGridLines="0" zoomScale="70" zoomScaleNormal="70" workbookViewId="0">
      <selection activeCell="B3" sqref="B3:M49"/>
    </sheetView>
  </sheetViews>
  <sheetFormatPr defaultRowHeight="15" x14ac:dyDescent="0.25"/>
  <cols>
    <col min="1" max="1" width="9.140625" style="5"/>
    <col min="2" max="2" width="19" customWidth="1"/>
    <col min="3" max="3" width="20.140625" customWidth="1"/>
    <col min="4" max="4" width="10.7109375" style="5" customWidth="1"/>
    <col min="5" max="5" width="10.85546875" customWidth="1"/>
    <col min="6" max="6" width="13.5703125" style="5" customWidth="1"/>
    <col min="7" max="7" width="10.7109375" style="5" customWidth="1"/>
    <col min="8" max="8" width="13.5703125" customWidth="1"/>
    <col min="9" max="9" width="10.7109375" style="5" customWidth="1"/>
    <col min="10" max="10" width="13.5703125" customWidth="1"/>
    <col min="11" max="11" width="10.7109375" style="5" customWidth="1"/>
    <col min="12" max="13" width="13.5703125" customWidth="1"/>
    <col min="14" max="15" width="13.5703125" style="143" customWidth="1"/>
    <col min="16" max="16" width="10.7109375" customWidth="1"/>
    <col min="17" max="17" width="13.7109375" customWidth="1"/>
    <col min="18" max="18" width="13.5703125" customWidth="1"/>
  </cols>
  <sheetData>
    <row r="1" spans="2:18" ht="16.5" customHeight="1" x14ac:dyDescent="0.25">
      <c r="B1" s="122" t="s">
        <v>99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50"/>
      <c r="R1" s="50"/>
    </row>
    <row r="2" spans="2:18" ht="34.5" customHeight="1" thickBot="1" x14ac:dyDescent="0.3">
      <c r="B2" s="123"/>
      <c r="D2" s="306" t="s">
        <v>213</v>
      </c>
    </row>
    <row r="3" spans="2:18" ht="24" customHeight="1" thickTop="1" x14ac:dyDescent="0.25">
      <c r="B3" s="144" t="s">
        <v>99</v>
      </c>
      <c r="C3" s="117" t="s">
        <v>169</v>
      </c>
      <c r="D3" s="111" t="s">
        <v>40</v>
      </c>
      <c r="E3" s="111" t="s">
        <v>0</v>
      </c>
      <c r="F3" s="230" t="s">
        <v>37</v>
      </c>
      <c r="G3" s="111" t="s">
        <v>0</v>
      </c>
      <c r="H3" s="230" t="s">
        <v>27</v>
      </c>
      <c r="I3" s="111" t="s">
        <v>0</v>
      </c>
      <c r="J3" s="230" t="s">
        <v>25</v>
      </c>
      <c r="K3" s="111" t="s">
        <v>0</v>
      </c>
      <c r="L3" s="230" t="s">
        <v>23</v>
      </c>
      <c r="M3" s="231" t="s">
        <v>11</v>
      </c>
      <c r="N3" s="81"/>
      <c r="O3" s="228" t="s">
        <v>40</v>
      </c>
      <c r="P3" s="111" t="s">
        <v>15</v>
      </c>
      <c r="Q3" s="230">
        <v>2016</v>
      </c>
      <c r="R3" s="231">
        <v>2015</v>
      </c>
    </row>
    <row r="4" spans="2:18" ht="111.75" customHeight="1" thickBot="1" x14ac:dyDescent="0.3">
      <c r="B4" s="145"/>
      <c r="C4" s="118"/>
      <c r="D4" s="199"/>
      <c r="E4" s="199"/>
      <c r="F4" s="33" t="s">
        <v>60</v>
      </c>
      <c r="G4" s="199"/>
      <c r="H4" s="33" t="s">
        <v>61</v>
      </c>
      <c r="I4" s="199"/>
      <c r="J4" s="33" t="s">
        <v>62</v>
      </c>
      <c r="K4" s="199"/>
      <c r="L4" s="33" t="s">
        <v>63</v>
      </c>
      <c r="M4" s="53" t="s">
        <v>64</v>
      </c>
      <c r="N4" s="139"/>
      <c r="O4" s="229"/>
      <c r="P4" s="199"/>
      <c r="Q4" s="33" t="s">
        <v>65</v>
      </c>
      <c r="R4" s="53" t="s">
        <v>66</v>
      </c>
    </row>
    <row r="5" spans="2:18" ht="15.75" customHeight="1" thickTop="1" x14ac:dyDescent="0.25">
      <c r="B5" s="146" t="s">
        <v>98</v>
      </c>
      <c r="C5" s="204" t="s">
        <v>128</v>
      </c>
      <c r="D5" s="15">
        <f>SIGN(E5)</f>
        <v>1</v>
      </c>
      <c r="E5" s="211">
        <f>(F5-H5)/H5</f>
        <v>2.6281208935611037E-2</v>
      </c>
      <c r="F5" s="37">
        <v>3905</v>
      </c>
      <c r="G5" s="211">
        <f>(H5-J5)/J5</f>
        <v>-7.3049830420036524E-3</v>
      </c>
      <c r="H5" s="37">
        <v>3805</v>
      </c>
      <c r="I5" s="211">
        <f>(J5-L5)/L5</f>
        <v>-1.389246205299717E-2</v>
      </c>
      <c r="J5" s="37">
        <v>3833</v>
      </c>
      <c r="K5" s="211">
        <f>(L5-M5)/M5</f>
        <v>1.5147558109166884E-2</v>
      </c>
      <c r="L5" s="37">
        <v>3887</v>
      </c>
      <c r="M5" s="70">
        <v>3829</v>
      </c>
      <c r="N5" s="140"/>
      <c r="O5" s="58">
        <f>SIGN(P5)</f>
        <v>-1</v>
      </c>
      <c r="P5" s="211">
        <f>SUM(Q5-R5)/R5</f>
        <v>-2.1095960895292001E-2</v>
      </c>
      <c r="Q5" s="37">
        <f>H5</f>
        <v>3805</v>
      </c>
      <c r="R5" s="70">
        <f>L5</f>
        <v>3887</v>
      </c>
    </row>
    <row r="6" spans="2:18" ht="15.75" customHeight="1" thickBot="1" x14ac:dyDescent="0.3">
      <c r="B6" s="147"/>
      <c r="C6" s="205" t="s">
        <v>170</v>
      </c>
      <c r="D6" s="16">
        <f>SIGN(E6)</f>
        <v>1</v>
      </c>
      <c r="E6" s="212">
        <f>(F6-H6)/H6</f>
        <v>3.860294117647059E-2</v>
      </c>
      <c r="F6" s="38">
        <v>565</v>
      </c>
      <c r="G6" s="212">
        <f>(H6-J6)/J6</f>
        <v>-3.2028469750889681E-2</v>
      </c>
      <c r="H6" s="38">
        <v>544</v>
      </c>
      <c r="I6" s="212">
        <f>(J6-L6)/L6</f>
        <v>5.3667262969588547E-3</v>
      </c>
      <c r="J6" s="38">
        <v>562</v>
      </c>
      <c r="K6" s="212">
        <f>(L6-M6)/M6</f>
        <v>-5.5743243243243243E-2</v>
      </c>
      <c r="L6" s="38">
        <v>559</v>
      </c>
      <c r="M6" s="68">
        <v>592</v>
      </c>
      <c r="N6" s="141"/>
      <c r="O6" s="59">
        <f>SIGN(P6)</f>
        <v>-1</v>
      </c>
      <c r="P6" s="212">
        <f>SUM(Q6-R6)/R6</f>
        <v>-2.6833631484794274E-2</v>
      </c>
      <c r="Q6" s="38">
        <f>H6</f>
        <v>544</v>
      </c>
      <c r="R6" s="68">
        <f>L6</f>
        <v>559</v>
      </c>
    </row>
    <row r="7" spans="2:18" ht="15.75" customHeight="1" thickTop="1" x14ac:dyDescent="0.25">
      <c r="B7" s="148" t="s">
        <v>101</v>
      </c>
      <c r="C7" s="205" t="s">
        <v>130</v>
      </c>
      <c r="D7" s="16">
        <f>SIGN(E7)</f>
        <v>1</v>
      </c>
      <c r="E7" s="212">
        <f t="shared" ref="E7:E47" si="0">(F7-H7)/H7</f>
        <v>2.9032962235319801E-2</v>
      </c>
      <c r="F7" s="38">
        <v>4714</v>
      </c>
      <c r="G7" s="212">
        <f>(H7-J7)/J7</f>
        <v>2.2544642857142857E-2</v>
      </c>
      <c r="H7" s="38">
        <v>4581</v>
      </c>
      <c r="I7" s="212">
        <f>(J7-L7)/L7</f>
        <v>2.6581118240146653E-2</v>
      </c>
      <c r="J7" s="38">
        <v>4480</v>
      </c>
      <c r="K7" s="212">
        <f>(L7-M7)/M7</f>
        <v>-0.48066166845174341</v>
      </c>
      <c r="L7" s="38">
        <v>4364</v>
      </c>
      <c r="M7" s="68">
        <v>8403</v>
      </c>
      <c r="N7" s="141"/>
      <c r="O7" s="59">
        <f>SIGN(P7)</f>
        <v>1</v>
      </c>
      <c r="P7" s="212">
        <f>SUM(Q7-R7)/R7</f>
        <v>4.9725022914757104E-2</v>
      </c>
      <c r="Q7" s="71">
        <f>H7</f>
        <v>4581</v>
      </c>
      <c r="R7" s="72">
        <f>L7</f>
        <v>4364</v>
      </c>
    </row>
    <row r="8" spans="2:18" ht="15.75" customHeight="1" x14ac:dyDescent="0.25">
      <c r="B8" s="149"/>
      <c r="C8" s="205" t="s">
        <v>171</v>
      </c>
      <c r="D8" s="16" t="s">
        <v>28</v>
      </c>
      <c r="E8" s="212" t="s">
        <v>21</v>
      </c>
      <c r="F8" s="38" t="s">
        <v>28</v>
      </c>
      <c r="G8" s="212" t="s">
        <v>28</v>
      </c>
      <c r="H8" s="62" t="s">
        <v>28</v>
      </c>
      <c r="I8" s="212" t="s">
        <v>28</v>
      </c>
      <c r="J8" s="62" t="s">
        <v>28</v>
      </c>
      <c r="K8" s="212">
        <f t="shared" ref="K8:K48" si="1">(L8-M8)/M8</f>
        <v>-0.13378684807256236</v>
      </c>
      <c r="L8" s="38">
        <v>382</v>
      </c>
      <c r="M8" s="68">
        <v>441</v>
      </c>
      <c r="N8" s="142"/>
      <c r="O8" s="59" t="s">
        <v>28</v>
      </c>
      <c r="P8" s="212" t="s">
        <v>21</v>
      </c>
      <c r="Q8" s="38" t="str">
        <f>H8</f>
        <v>-</v>
      </c>
      <c r="R8" s="68">
        <f>L8</f>
        <v>382</v>
      </c>
    </row>
    <row r="9" spans="2:18" ht="15.75" customHeight="1" thickBot="1" x14ac:dyDescent="0.3">
      <c r="B9" s="147"/>
      <c r="C9" s="205" t="s">
        <v>172</v>
      </c>
      <c r="D9" s="16">
        <f>SIGN(E9)</f>
        <v>1</v>
      </c>
      <c r="E9" s="212">
        <f t="shared" si="0"/>
        <v>6.0668229777256742E-2</v>
      </c>
      <c r="F9" s="38">
        <v>3619</v>
      </c>
      <c r="G9" s="212">
        <f t="shared" ref="G8:G48" si="2">(H9-J9)/J9</f>
        <v>7.7700568540745418E-2</v>
      </c>
      <c r="H9" s="38">
        <v>3412</v>
      </c>
      <c r="I9" s="212">
        <f t="shared" ref="I8:I48" si="3">(J9-L9)/L9</f>
        <v>5.9217129474740719E-2</v>
      </c>
      <c r="J9" s="38">
        <v>3166</v>
      </c>
      <c r="K9" s="212">
        <f t="shared" si="1"/>
        <v>7.789397764154346E-2</v>
      </c>
      <c r="L9" s="38">
        <v>2989</v>
      </c>
      <c r="M9" s="68">
        <v>2773</v>
      </c>
      <c r="N9" s="141"/>
      <c r="O9" s="59">
        <f>SIGN(P9)</f>
        <v>1</v>
      </c>
      <c r="P9" s="212">
        <f t="shared" ref="P9:P19" si="4">SUM(Q9-R9)/R9</f>
        <v>0.14151890264302441</v>
      </c>
      <c r="Q9" s="71">
        <f>H9</f>
        <v>3412</v>
      </c>
      <c r="R9" s="72">
        <f>L9</f>
        <v>2989</v>
      </c>
    </row>
    <row r="10" spans="2:18" ht="36" customHeight="1" thickTop="1" thickBot="1" x14ac:dyDescent="0.3">
      <c r="B10" s="150" t="s">
        <v>102</v>
      </c>
      <c r="C10" s="205" t="s">
        <v>133</v>
      </c>
      <c r="D10" s="16">
        <f>SIGN(E10)</f>
        <v>-1</v>
      </c>
      <c r="E10" s="212">
        <f t="shared" si="0"/>
        <v>-0.1951219512195122</v>
      </c>
      <c r="F10" s="38">
        <v>33</v>
      </c>
      <c r="G10" s="212">
        <f t="shared" si="2"/>
        <v>2.5000000000000001E-2</v>
      </c>
      <c r="H10" s="38">
        <v>41</v>
      </c>
      <c r="I10" s="212">
        <f t="shared" si="3"/>
        <v>-0.2982456140350877</v>
      </c>
      <c r="J10" s="38">
        <v>40</v>
      </c>
      <c r="K10" s="212">
        <f t="shared" si="1"/>
        <v>0.2391304347826087</v>
      </c>
      <c r="L10" s="38">
        <v>57</v>
      </c>
      <c r="M10" s="68">
        <v>46</v>
      </c>
      <c r="N10" s="141"/>
      <c r="O10" s="59">
        <f>SIGN(P10)</f>
        <v>-1</v>
      </c>
      <c r="P10" s="212">
        <f t="shared" si="4"/>
        <v>-0.2807017543859649</v>
      </c>
      <c r="Q10" s="38">
        <f>H10</f>
        <v>41</v>
      </c>
      <c r="R10" s="68">
        <f>L10</f>
        <v>57</v>
      </c>
    </row>
    <row r="11" spans="2:18" ht="15.75" customHeight="1" thickTop="1" thickBot="1" x14ac:dyDescent="0.3">
      <c r="B11" s="151" t="s">
        <v>103</v>
      </c>
      <c r="C11" s="205" t="s">
        <v>134</v>
      </c>
      <c r="D11" s="16">
        <f>SIGN(E11)</f>
        <v>1</v>
      </c>
      <c r="E11" s="212">
        <f t="shared" si="0"/>
        <v>0.25103969754253308</v>
      </c>
      <c r="F11" s="38">
        <v>3309</v>
      </c>
      <c r="G11" s="212">
        <f t="shared" si="2"/>
        <v>0.38918067226890757</v>
      </c>
      <c r="H11" s="38">
        <v>2645</v>
      </c>
      <c r="I11" s="212">
        <f t="shared" si="3"/>
        <v>0.30589849108367628</v>
      </c>
      <c r="J11" s="38">
        <v>1904</v>
      </c>
      <c r="K11" s="212">
        <f t="shared" si="1"/>
        <v>6.1908230152949745E-2</v>
      </c>
      <c r="L11" s="38">
        <v>1458</v>
      </c>
      <c r="M11" s="68">
        <v>1373</v>
      </c>
      <c r="N11" s="141"/>
      <c r="O11" s="59">
        <f>SIGN(P11)</f>
        <v>1</v>
      </c>
      <c r="P11" s="212">
        <f t="shared" si="4"/>
        <v>0.81412894375857336</v>
      </c>
      <c r="Q11" s="71">
        <f>H11</f>
        <v>2645</v>
      </c>
      <c r="R11" s="72">
        <f>L11</f>
        <v>1458</v>
      </c>
    </row>
    <row r="12" spans="2:18" ht="15.75" customHeight="1" thickTop="1" thickBot="1" x14ac:dyDescent="0.3">
      <c r="B12" s="152" t="s">
        <v>104</v>
      </c>
      <c r="C12" s="205" t="s">
        <v>135</v>
      </c>
      <c r="D12" s="16">
        <f>SIGN(E12)</f>
        <v>1</v>
      </c>
      <c r="E12" s="212">
        <f t="shared" si="0"/>
        <v>2.635046113306983E-3</v>
      </c>
      <c r="F12" s="38">
        <v>1522</v>
      </c>
      <c r="G12" s="212">
        <f t="shared" si="2"/>
        <v>-2.4421593830334189E-2</v>
      </c>
      <c r="H12" s="38">
        <v>1518</v>
      </c>
      <c r="I12" s="212">
        <f t="shared" si="3"/>
        <v>5.1351351351351354E-2</v>
      </c>
      <c r="J12" s="38">
        <v>1556</v>
      </c>
      <c r="K12" s="212">
        <f t="shared" si="1"/>
        <v>-3.3311561071195296E-2</v>
      </c>
      <c r="L12" s="38">
        <v>1480</v>
      </c>
      <c r="M12" s="68">
        <v>1531</v>
      </c>
      <c r="N12" s="141"/>
      <c r="O12" s="59">
        <f>SIGN(P12)</f>
        <v>1</v>
      </c>
      <c r="P12" s="212">
        <f t="shared" si="4"/>
        <v>2.5675675675675677E-2</v>
      </c>
      <c r="Q12" s="38">
        <f>H12</f>
        <v>1518</v>
      </c>
      <c r="R12" s="68">
        <f>L12</f>
        <v>1480</v>
      </c>
    </row>
    <row r="13" spans="2:18" ht="15.75" customHeight="1" thickTop="1" thickBot="1" x14ac:dyDescent="0.3">
      <c r="B13" s="153" t="s">
        <v>105</v>
      </c>
      <c r="C13" s="205" t="s">
        <v>136</v>
      </c>
      <c r="D13" s="16">
        <f>SIGN(E13)</f>
        <v>1</v>
      </c>
      <c r="E13" s="212">
        <f t="shared" si="0"/>
        <v>4.7698617651526658E-2</v>
      </c>
      <c r="F13" s="38">
        <v>6897</v>
      </c>
      <c r="G13" s="212">
        <f t="shared" si="2"/>
        <v>4.4920634920634923E-2</v>
      </c>
      <c r="H13" s="38">
        <v>6583</v>
      </c>
      <c r="I13" s="212">
        <f t="shared" si="3"/>
        <v>2.2893326838772529E-2</v>
      </c>
      <c r="J13" s="38">
        <v>6300</v>
      </c>
      <c r="K13" s="212">
        <f t="shared" si="1"/>
        <v>5.3901437371663245E-2</v>
      </c>
      <c r="L13" s="38">
        <v>6159</v>
      </c>
      <c r="M13" s="68">
        <v>5844</v>
      </c>
      <c r="N13" s="141"/>
      <c r="O13" s="59">
        <f>SIGN(P13)</f>
        <v>1</v>
      </c>
      <c r="P13" s="212">
        <f t="shared" si="4"/>
        <v>6.8842344536450717E-2</v>
      </c>
      <c r="Q13" s="71">
        <f>H13</f>
        <v>6583</v>
      </c>
      <c r="R13" s="72">
        <f>L13</f>
        <v>6159</v>
      </c>
    </row>
    <row r="14" spans="2:18" ht="15.75" customHeight="1" thickTop="1" thickBot="1" x14ac:dyDescent="0.3">
      <c r="B14" s="154" t="s">
        <v>106</v>
      </c>
      <c r="C14" s="205" t="s">
        <v>137</v>
      </c>
      <c r="D14" s="16">
        <f>SIGN(E14)</f>
        <v>-1</v>
      </c>
      <c r="E14" s="212">
        <f t="shared" si="0"/>
        <v>-1.7616580310880828E-2</v>
      </c>
      <c r="F14" s="38">
        <v>948</v>
      </c>
      <c r="G14" s="212">
        <f t="shared" si="2"/>
        <v>-2.5252525252525252E-2</v>
      </c>
      <c r="H14" s="38">
        <v>965</v>
      </c>
      <c r="I14" s="212">
        <f t="shared" si="3"/>
        <v>1.0111223458038423E-3</v>
      </c>
      <c r="J14" s="38">
        <v>990</v>
      </c>
      <c r="K14" s="212">
        <f t="shared" si="1"/>
        <v>-4.9951969260326606E-2</v>
      </c>
      <c r="L14" s="38">
        <v>989</v>
      </c>
      <c r="M14" s="68">
        <v>1041</v>
      </c>
      <c r="N14" s="141"/>
      <c r="O14" s="59">
        <f>SIGN(P14)</f>
        <v>-1</v>
      </c>
      <c r="P14" s="212">
        <f t="shared" si="4"/>
        <v>-2.4266936299292215E-2</v>
      </c>
      <c r="Q14" s="38">
        <f>H14</f>
        <v>965</v>
      </c>
      <c r="R14" s="68">
        <f>L14</f>
        <v>989</v>
      </c>
    </row>
    <row r="15" spans="2:18" ht="15.75" customHeight="1" thickTop="1" x14ac:dyDescent="0.25">
      <c r="B15" s="155" t="s">
        <v>107</v>
      </c>
      <c r="C15" s="205" t="s">
        <v>174</v>
      </c>
      <c r="D15" s="16">
        <f>SIGN(E15)</f>
        <v>0</v>
      </c>
      <c r="E15" s="212">
        <f t="shared" si="0"/>
        <v>0</v>
      </c>
      <c r="F15" s="38">
        <v>250000</v>
      </c>
      <c r="G15" s="212">
        <f t="shared" si="2"/>
        <v>0</v>
      </c>
      <c r="H15" s="38">
        <v>250000</v>
      </c>
      <c r="I15" s="212">
        <f t="shared" si="3"/>
        <v>-7.407407407407407E-2</v>
      </c>
      <c r="J15" s="38">
        <v>250000</v>
      </c>
      <c r="K15" s="212">
        <f t="shared" si="1"/>
        <v>0.08</v>
      </c>
      <c r="L15" s="38">
        <v>270000</v>
      </c>
      <c r="M15" s="68">
        <v>250000</v>
      </c>
      <c r="N15" s="141"/>
      <c r="O15" s="59">
        <f>SIGN(P15)</f>
        <v>-1</v>
      </c>
      <c r="P15" s="212">
        <f t="shared" si="4"/>
        <v>-7.407407407407407E-2</v>
      </c>
      <c r="Q15" s="71">
        <f>H15</f>
        <v>250000</v>
      </c>
      <c r="R15" s="72">
        <f>L15</f>
        <v>270000</v>
      </c>
    </row>
    <row r="16" spans="2:18" ht="15.75" customHeight="1" x14ac:dyDescent="0.25">
      <c r="B16" s="156"/>
      <c r="C16" s="205" t="s">
        <v>139</v>
      </c>
      <c r="D16" s="16">
        <f>SIGN(E16)</f>
        <v>-1</v>
      </c>
      <c r="E16" s="212">
        <f t="shared" si="0"/>
        <v>-4.3239929315878681E-2</v>
      </c>
      <c r="F16" s="39">
        <v>26530</v>
      </c>
      <c r="G16" s="212">
        <f t="shared" si="2"/>
        <v>5.5056692793546913E-2</v>
      </c>
      <c r="H16" s="39">
        <v>27729</v>
      </c>
      <c r="I16" s="212">
        <f t="shared" si="3"/>
        <v>-8.3931683513419314E-2</v>
      </c>
      <c r="J16" s="39">
        <v>26282</v>
      </c>
      <c r="K16" s="212">
        <f t="shared" si="1"/>
        <v>3.5627910334620802E-2</v>
      </c>
      <c r="L16" s="38">
        <v>28690</v>
      </c>
      <c r="M16" s="68">
        <v>27703</v>
      </c>
      <c r="N16" s="141"/>
      <c r="O16" s="59">
        <f>SIGN(P16)</f>
        <v>-1</v>
      </c>
      <c r="P16" s="212">
        <f t="shared" si="4"/>
        <v>-3.3495991634715928E-2</v>
      </c>
      <c r="Q16" s="38">
        <f>H16</f>
        <v>27729</v>
      </c>
      <c r="R16" s="68">
        <f>L16</f>
        <v>28690</v>
      </c>
    </row>
    <row r="17" spans="2:18" ht="15.75" customHeight="1" thickBot="1" x14ac:dyDescent="0.3">
      <c r="B17" s="157"/>
      <c r="C17" s="205" t="s">
        <v>140</v>
      </c>
      <c r="D17" s="16">
        <f>SIGN(E17)</f>
        <v>1</v>
      </c>
      <c r="E17" s="212">
        <f t="shared" si="0"/>
        <v>9.2653230333324416E-3</v>
      </c>
      <c r="F17" s="39">
        <v>302061</v>
      </c>
      <c r="G17" s="212">
        <f t="shared" si="2"/>
        <v>1.2418095035129915E-2</v>
      </c>
      <c r="H17" s="39">
        <v>299288</v>
      </c>
      <c r="I17" s="212">
        <f t="shared" si="3"/>
        <v>1.0192471792926899E-3</v>
      </c>
      <c r="J17" s="39">
        <v>295617</v>
      </c>
      <c r="K17" s="212">
        <f t="shared" si="1"/>
        <v>-7.351186374591181E-3</v>
      </c>
      <c r="L17" s="38">
        <v>295316</v>
      </c>
      <c r="M17" s="68">
        <v>297503</v>
      </c>
      <c r="N17" s="141"/>
      <c r="O17" s="59">
        <f>SIGN(P17)</f>
        <v>1</v>
      </c>
      <c r="P17" s="212">
        <f t="shared" si="4"/>
        <v>1.3449999322759349E-2</v>
      </c>
      <c r="Q17" s="71">
        <f>H17</f>
        <v>299288</v>
      </c>
      <c r="R17" s="72">
        <f>L17</f>
        <v>295316</v>
      </c>
    </row>
    <row r="18" spans="2:18" ht="15.75" customHeight="1" thickTop="1" thickBot="1" x14ac:dyDescent="0.3">
      <c r="B18" s="158" t="s">
        <v>108</v>
      </c>
      <c r="C18" s="205" t="s">
        <v>141</v>
      </c>
      <c r="D18" s="16">
        <f>SIGN(E18)</f>
        <v>-1</v>
      </c>
      <c r="E18" s="212">
        <f t="shared" si="0"/>
        <v>-0.17566353255747694</v>
      </c>
      <c r="F18" s="38">
        <v>37612</v>
      </c>
      <c r="G18" s="212">
        <f t="shared" si="2"/>
        <v>-7.1374170384071378E-3</v>
      </c>
      <c r="H18" s="38">
        <v>45627</v>
      </c>
      <c r="I18" s="212">
        <f t="shared" si="3"/>
        <v>0</v>
      </c>
      <c r="J18" s="38">
        <v>45955</v>
      </c>
      <c r="K18" s="212">
        <f t="shared" si="1"/>
        <v>-2.133867155056754E-2</v>
      </c>
      <c r="L18" s="38">
        <v>45955</v>
      </c>
      <c r="M18" s="68">
        <v>46957</v>
      </c>
      <c r="N18" s="141"/>
      <c r="O18" s="59">
        <f>SIGN(P18)</f>
        <v>-1</v>
      </c>
      <c r="P18" s="212">
        <f t="shared" si="4"/>
        <v>-7.1374170384071378E-3</v>
      </c>
      <c r="Q18" s="38">
        <f>H18</f>
        <v>45627</v>
      </c>
      <c r="R18" s="68">
        <f>L18</f>
        <v>45955</v>
      </c>
    </row>
    <row r="19" spans="2:18" ht="15.75" customHeight="1" thickTop="1" thickBot="1" x14ac:dyDescent="0.3">
      <c r="B19" s="159" t="s">
        <v>109</v>
      </c>
      <c r="C19" s="205" t="s">
        <v>142</v>
      </c>
      <c r="D19" s="16">
        <f>SIGN(E19)</f>
        <v>-1</v>
      </c>
      <c r="E19" s="212">
        <f t="shared" si="0"/>
        <v>-2.6326407101069194E-2</v>
      </c>
      <c r="F19" s="38">
        <v>9653</v>
      </c>
      <c r="G19" s="212">
        <f t="shared" si="2"/>
        <v>-2.9846364614932969E-2</v>
      </c>
      <c r="H19" s="38">
        <v>9914</v>
      </c>
      <c r="I19" s="212">
        <f t="shared" si="3"/>
        <v>-3.6397925506836397E-2</v>
      </c>
      <c r="J19" s="38">
        <v>10219</v>
      </c>
      <c r="K19" s="212">
        <f t="shared" si="1"/>
        <v>-5.2194119224238091E-2</v>
      </c>
      <c r="L19" s="85">
        <v>10605</v>
      </c>
      <c r="M19" s="68">
        <v>11189</v>
      </c>
      <c r="N19" s="141"/>
      <c r="O19" s="59">
        <f>SIGN(P19)</f>
        <v>-1</v>
      </c>
      <c r="P19" s="212">
        <f t="shared" si="4"/>
        <v>-6.5157944365865153E-2</v>
      </c>
      <c r="Q19" s="38">
        <f>H19</f>
        <v>9914</v>
      </c>
      <c r="R19" s="72">
        <f>L19</f>
        <v>10605</v>
      </c>
    </row>
    <row r="20" spans="2:18" ht="15.75" customHeight="1" thickTop="1" thickBot="1" x14ac:dyDescent="0.3">
      <c r="B20" s="160" t="s">
        <v>110</v>
      </c>
      <c r="C20" s="205" t="s">
        <v>175</v>
      </c>
      <c r="D20" s="16">
        <f>SIGN(E20)</f>
        <v>-1</v>
      </c>
      <c r="E20" s="212">
        <f t="shared" si="0"/>
        <v>-8.2092726499361973E-2</v>
      </c>
      <c r="F20" s="38">
        <v>4316</v>
      </c>
      <c r="G20" s="212">
        <f t="shared" si="2"/>
        <v>-8.7521831942557735E-2</v>
      </c>
      <c r="H20" s="38">
        <v>4702</v>
      </c>
      <c r="I20" s="212">
        <f t="shared" si="3"/>
        <v>-0.16482982171799027</v>
      </c>
      <c r="J20" s="38">
        <v>5153</v>
      </c>
      <c r="K20" s="212">
        <f t="shared" si="1"/>
        <v>-0.19103186049560772</v>
      </c>
      <c r="L20" s="38">
        <v>6170</v>
      </c>
      <c r="M20" s="68">
        <v>7627</v>
      </c>
      <c r="N20" s="141"/>
      <c r="O20" s="59">
        <f>SIGN(P20)</f>
        <v>-1</v>
      </c>
      <c r="P20" s="212">
        <f>SUM(Q20-R20)/R20</f>
        <v>-0.2379254457050243</v>
      </c>
      <c r="Q20" s="71">
        <f>H20</f>
        <v>4702</v>
      </c>
      <c r="R20" s="68">
        <f>L20</f>
        <v>6170</v>
      </c>
    </row>
    <row r="21" spans="2:18" ht="15.75" customHeight="1" thickTop="1" x14ac:dyDescent="0.25">
      <c r="B21" s="161" t="s">
        <v>111</v>
      </c>
      <c r="C21" s="205" t="s">
        <v>176</v>
      </c>
      <c r="D21" s="16">
        <f>SIGN(E21)</f>
        <v>1</v>
      </c>
      <c r="E21" s="212">
        <f t="shared" si="0"/>
        <v>5.1070782923098315E-2</v>
      </c>
      <c r="F21" s="38">
        <v>30233</v>
      </c>
      <c r="G21" s="212">
        <f t="shared" si="2"/>
        <v>1.2888231565603212E-2</v>
      </c>
      <c r="H21" s="38">
        <v>28764</v>
      </c>
      <c r="I21" s="212">
        <f t="shared" si="3"/>
        <v>4.0791643760307861E-2</v>
      </c>
      <c r="J21" s="38">
        <v>28398</v>
      </c>
      <c r="K21" s="212">
        <f t="shared" si="1"/>
        <v>7.495753637102134E-3</v>
      </c>
      <c r="L21" s="38">
        <v>27285</v>
      </c>
      <c r="M21" s="68">
        <v>27082</v>
      </c>
      <c r="N21" s="141"/>
      <c r="O21" s="59">
        <f>SIGN(P21)</f>
        <v>1</v>
      </c>
      <c r="P21" s="212">
        <f>SUM(Q21-R21)/R21</f>
        <v>5.4205607476635512E-2</v>
      </c>
      <c r="Q21" s="38">
        <f>H21</f>
        <v>28764</v>
      </c>
      <c r="R21" s="72">
        <f>L21</f>
        <v>27285</v>
      </c>
    </row>
    <row r="22" spans="2:18" ht="15.75" customHeight="1" x14ac:dyDescent="0.25">
      <c r="B22" s="162"/>
      <c r="C22" s="205" t="s">
        <v>177</v>
      </c>
      <c r="D22" s="16">
        <f>SIGN(E22)</f>
        <v>1</v>
      </c>
      <c r="E22" s="212">
        <f t="shared" si="0"/>
        <v>0.14154381315222792</v>
      </c>
      <c r="F22" s="38">
        <v>13783</v>
      </c>
      <c r="G22" s="212">
        <f t="shared" si="2"/>
        <v>4.7999305615831961E-2</v>
      </c>
      <c r="H22" s="38">
        <v>12074</v>
      </c>
      <c r="I22" s="212">
        <f t="shared" si="3"/>
        <v>0.16022155085599193</v>
      </c>
      <c r="J22" s="38">
        <v>11521</v>
      </c>
      <c r="K22" s="212">
        <f t="shared" si="1"/>
        <v>2.7737528462016145E-2</v>
      </c>
      <c r="L22" s="38">
        <v>9930</v>
      </c>
      <c r="M22" s="68">
        <v>9662</v>
      </c>
      <c r="N22" s="141"/>
      <c r="O22" s="59">
        <f>SIGN(P22)</f>
        <v>1</v>
      </c>
      <c r="P22" s="212">
        <f>SUM(Q22-R22)/R22</f>
        <v>0.21591137965760324</v>
      </c>
      <c r="Q22" s="38">
        <f>H22</f>
        <v>12074</v>
      </c>
      <c r="R22" s="68">
        <f>L22</f>
        <v>9930</v>
      </c>
    </row>
    <row r="23" spans="2:18" ht="15.75" customHeight="1" thickBot="1" x14ac:dyDescent="0.3">
      <c r="B23" s="163"/>
      <c r="C23" s="205" t="s">
        <v>146</v>
      </c>
      <c r="D23" s="16" t="s">
        <v>28</v>
      </c>
      <c r="E23" s="212" t="s">
        <v>21</v>
      </c>
      <c r="F23" s="38" t="s">
        <v>28</v>
      </c>
      <c r="G23" s="212" t="s">
        <v>28</v>
      </c>
      <c r="H23" s="38" t="s">
        <v>28</v>
      </c>
      <c r="I23" s="212" t="s">
        <v>28</v>
      </c>
      <c r="J23" s="38" t="s">
        <v>28</v>
      </c>
      <c r="K23" s="212">
        <f t="shared" si="1"/>
        <v>0</v>
      </c>
      <c r="L23" s="85">
        <v>266</v>
      </c>
      <c r="M23" s="68">
        <v>266</v>
      </c>
      <c r="N23" s="141"/>
      <c r="O23" s="59" t="s">
        <v>28</v>
      </c>
      <c r="P23" s="212" t="s">
        <v>21</v>
      </c>
      <c r="Q23" s="71" t="str">
        <f>H23</f>
        <v>-</v>
      </c>
      <c r="R23" s="72">
        <f>L23</f>
        <v>266</v>
      </c>
    </row>
    <row r="24" spans="2:18" s="5" customFormat="1" ht="22.5" customHeight="1" thickTop="1" thickBot="1" x14ac:dyDescent="0.3">
      <c r="B24" s="164" t="s">
        <v>120</v>
      </c>
      <c r="C24" s="205" t="s">
        <v>179</v>
      </c>
      <c r="D24" s="16" t="s">
        <v>28</v>
      </c>
      <c r="E24" s="227" t="s">
        <v>20</v>
      </c>
      <c r="F24" s="38" t="s">
        <v>28</v>
      </c>
      <c r="G24" s="212" t="s">
        <v>28</v>
      </c>
      <c r="H24" s="38" t="s">
        <v>28</v>
      </c>
      <c r="I24" s="212" t="s">
        <v>28</v>
      </c>
      <c r="J24" s="38" t="s">
        <v>28</v>
      </c>
      <c r="K24" s="212" t="s">
        <v>28</v>
      </c>
      <c r="L24" s="85" t="s">
        <v>28</v>
      </c>
      <c r="M24" s="68" t="s">
        <v>28</v>
      </c>
      <c r="N24" s="141"/>
      <c r="O24" s="59" t="s">
        <v>28</v>
      </c>
      <c r="P24" s="212" t="s">
        <v>21</v>
      </c>
      <c r="Q24" s="71" t="str">
        <f>H24</f>
        <v>-</v>
      </c>
      <c r="R24" s="72" t="s">
        <v>28</v>
      </c>
    </row>
    <row r="25" spans="2:18" ht="15.75" customHeight="1" thickTop="1" x14ac:dyDescent="0.25">
      <c r="B25" s="165" t="s">
        <v>112</v>
      </c>
      <c r="C25" s="205" t="s">
        <v>180</v>
      </c>
      <c r="D25" s="16">
        <f>SIGN(E25)</f>
        <v>0</v>
      </c>
      <c r="E25" s="212">
        <f t="shared" si="0"/>
        <v>0</v>
      </c>
      <c r="F25" s="38">
        <v>1231969</v>
      </c>
      <c r="G25" s="212">
        <f t="shared" si="2"/>
        <v>0</v>
      </c>
      <c r="H25" s="38">
        <v>1231969</v>
      </c>
      <c r="I25" s="212">
        <f t="shared" si="3"/>
        <v>0</v>
      </c>
      <c r="J25" s="38">
        <v>1231969</v>
      </c>
      <c r="K25" s="212">
        <f t="shared" si="1"/>
        <v>0</v>
      </c>
      <c r="L25" s="85">
        <v>1231969</v>
      </c>
      <c r="M25" s="68">
        <v>1231969</v>
      </c>
      <c r="N25" s="141"/>
      <c r="O25" s="59">
        <f>SIGN(P25)</f>
        <v>0</v>
      </c>
      <c r="P25" s="212">
        <f>SUM(Q25-R25)/R25</f>
        <v>0</v>
      </c>
      <c r="Q25" s="71">
        <f>H25</f>
        <v>1231969</v>
      </c>
      <c r="R25" s="68">
        <f>L25</f>
        <v>1231969</v>
      </c>
    </row>
    <row r="26" spans="2:18" ht="15.75" customHeight="1" thickBot="1" x14ac:dyDescent="0.3">
      <c r="B26" s="166"/>
      <c r="C26" s="205" t="s">
        <v>149</v>
      </c>
      <c r="D26" s="16">
        <f>SIGN(E26)</f>
        <v>1</v>
      </c>
      <c r="E26" s="212">
        <f t="shared" si="0"/>
        <v>4.7532557869923095E-3</v>
      </c>
      <c r="F26" s="38">
        <v>156000</v>
      </c>
      <c r="G26" s="212">
        <f t="shared" si="2"/>
        <v>-4.775426743671758E-3</v>
      </c>
      <c r="H26" s="38">
        <v>155262</v>
      </c>
      <c r="I26" s="212">
        <f t="shared" si="3"/>
        <v>0.33569924142536689</v>
      </c>
      <c r="J26" s="38">
        <v>156007</v>
      </c>
      <c r="K26" s="212">
        <f t="shared" si="1"/>
        <v>0.15051517957406568</v>
      </c>
      <c r="L26" s="38">
        <v>116798</v>
      </c>
      <c r="M26" s="68">
        <v>101518</v>
      </c>
      <c r="N26" s="141"/>
      <c r="O26" s="59">
        <f>SIGN(P26)</f>
        <v>1</v>
      </c>
      <c r="P26" s="212">
        <f>(Q26-R26)/R26</f>
        <v>0.32932070754636211</v>
      </c>
      <c r="Q26" s="71">
        <f>H26</f>
        <v>155262</v>
      </c>
      <c r="R26" s="72">
        <f>L26</f>
        <v>116798</v>
      </c>
    </row>
    <row r="27" spans="2:18" ht="15.75" customHeight="1" thickTop="1" thickBot="1" x14ac:dyDescent="0.3">
      <c r="B27" s="167" t="s">
        <v>113</v>
      </c>
      <c r="C27" s="205" t="s">
        <v>150</v>
      </c>
      <c r="D27" s="16">
        <f>SIGN(E27)</f>
        <v>1</v>
      </c>
      <c r="E27" s="212">
        <f t="shared" si="0"/>
        <v>3.9723661485319514E-2</v>
      </c>
      <c r="F27" s="38">
        <v>602</v>
      </c>
      <c r="G27" s="212">
        <f t="shared" si="2"/>
        <v>2.4778761061946902E-2</v>
      </c>
      <c r="H27" s="38">
        <v>579</v>
      </c>
      <c r="I27" s="212">
        <f t="shared" si="3"/>
        <v>-1.5679442508710801E-2</v>
      </c>
      <c r="J27" s="38">
        <v>565</v>
      </c>
      <c r="K27" s="212">
        <f t="shared" si="1"/>
        <v>1.4134275618374558E-2</v>
      </c>
      <c r="L27" s="38">
        <v>574</v>
      </c>
      <c r="M27" s="68">
        <v>566</v>
      </c>
      <c r="N27" s="141"/>
      <c r="O27" s="59">
        <f>SIGN(P27)</f>
        <v>1</v>
      </c>
      <c r="P27" s="212">
        <f t="shared" ref="P27:P34" si="5">SUM(Q27-R27)/R27</f>
        <v>8.7108013937282226E-3</v>
      </c>
      <c r="Q27" s="38">
        <f>H27</f>
        <v>579</v>
      </c>
      <c r="R27" s="68">
        <f>L27</f>
        <v>574</v>
      </c>
    </row>
    <row r="28" spans="2:18" ht="15.75" customHeight="1" thickTop="1" x14ac:dyDescent="0.25">
      <c r="B28" s="168" t="s">
        <v>118</v>
      </c>
      <c r="C28" s="205" t="s">
        <v>183</v>
      </c>
      <c r="D28" s="16">
        <f>SIGN(E28)</f>
        <v>-1</v>
      </c>
      <c r="E28" s="212">
        <f t="shared" si="0"/>
        <v>-3.0211480362537766E-2</v>
      </c>
      <c r="F28" s="38">
        <v>963</v>
      </c>
      <c r="G28" s="212">
        <f t="shared" si="2"/>
        <v>-3.2163742690058478E-2</v>
      </c>
      <c r="H28" s="38">
        <v>993</v>
      </c>
      <c r="I28" s="212">
        <f t="shared" si="3"/>
        <v>-0.38673042438732813</v>
      </c>
      <c r="J28" s="38">
        <v>1026</v>
      </c>
      <c r="K28" s="212">
        <f t="shared" si="1"/>
        <v>-9.0760869565217395E-2</v>
      </c>
      <c r="L28" s="38">
        <v>1673</v>
      </c>
      <c r="M28" s="68">
        <v>1840</v>
      </c>
      <c r="N28" s="141"/>
      <c r="O28" s="59">
        <f>SIGN(P28)</f>
        <v>-1</v>
      </c>
      <c r="P28" s="212">
        <f t="shared" si="5"/>
        <v>-0.40645546921697551</v>
      </c>
      <c r="Q28" s="71">
        <f>H28</f>
        <v>993</v>
      </c>
      <c r="R28" s="72">
        <f>L28</f>
        <v>1673</v>
      </c>
    </row>
    <row r="29" spans="2:18" ht="15.75" customHeight="1" thickBot="1" x14ac:dyDescent="0.3">
      <c r="B29" s="169"/>
      <c r="C29" s="205" t="s">
        <v>152</v>
      </c>
      <c r="D29" s="16">
        <f>SIGN(E29)</f>
        <v>-1</v>
      </c>
      <c r="E29" s="212">
        <f t="shared" si="0"/>
        <v>-3.3883579496090353E-2</v>
      </c>
      <c r="F29" s="38">
        <v>1112</v>
      </c>
      <c r="G29" s="212">
        <f t="shared" si="2"/>
        <v>-7.3268921095008058E-2</v>
      </c>
      <c r="H29" s="38">
        <v>1151</v>
      </c>
      <c r="I29" s="212">
        <f t="shared" si="3"/>
        <v>-5.7663125948406675E-2</v>
      </c>
      <c r="J29" s="38">
        <v>1242</v>
      </c>
      <c r="K29" s="212">
        <f t="shared" si="1"/>
        <v>-7.4438202247191013E-2</v>
      </c>
      <c r="L29" s="38">
        <v>1318</v>
      </c>
      <c r="M29" s="68">
        <v>1424</v>
      </c>
      <c r="N29" s="141"/>
      <c r="O29" s="59">
        <f>SIGN(P29)</f>
        <v>-1</v>
      </c>
      <c r="P29" s="212">
        <f t="shared" si="5"/>
        <v>-0.12670713201820941</v>
      </c>
      <c r="Q29" s="38">
        <f>H29</f>
        <v>1151</v>
      </c>
      <c r="R29" s="68">
        <f>L29</f>
        <v>1318</v>
      </c>
    </row>
    <row r="30" spans="2:18" ht="15.75" customHeight="1" thickTop="1" thickBot="1" x14ac:dyDescent="0.3">
      <c r="B30" s="170" t="s">
        <v>114</v>
      </c>
      <c r="C30" s="205" t="s">
        <v>153</v>
      </c>
      <c r="D30" s="16">
        <f>SIGN(E30)</f>
        <v>1</v>
      </c>
      <c r="E30" s="212">
        <f t="shared" si="0"/>
        <v>5.2631578947368418E-2</v>
      </c>
      <c r="F30" s="38">
        <v>60</v>
      </c>
      <c r="G30" s="212">
        <f t="shared" si="2"/>
        <v>0.1875</v>
      </c>
      <c r="H30" s="38">
        <v>57</v>
      </c>
      <c r="I30" s="212">
        <f t="shared" si="3"/>
        <v>-0.04</v>
      </c>
      <c r="J30" s="38">
        <v>48</v>
      </c>
      <c r="K30" s="212">
        <f t="shared" si="1"/>
        <v>0</v>
      </c>
      <c r="L30" s="38">
        <v>50</v>
      </c>
      <c r="M30" s="68">
        <v>50</v>
      </c>
      <c r="N30" s="141"/>
      <c r="O30" s="59">
        <f>SIGN(P30)</f>
        <v>1</v>
      </c>
      <c r="P30" s="212">
        <f t="shared" si="5"/>
        <v>0.14000000000000001</v>
      </c>
      <c r="Q30" s="71">
        <f>H30</f>
        <v>57</v>
      </c>
      <c r="R30" s="72">
        <f>L30</f>
        <v>50</v>
      </c>
    </row>
    <row r="31" spans="2:18" ht="36" customHeight="1" thickTop="1" thickBot="1" x14ac:dyDescent="0.3">
      <c r="B31" s="171" t="s">
        <v>119</v>
      </c>
      <c r="C31" s="205" t="s">
        <v>59</v>
      </c>
      <c r="D31" s="16">
        <f>SIGN(E31)</f>
        <v>1</v>
      </c>
      <c r="E31" s="212">
        <f t="shared" si="0"/>
        <v>8.1501137225170588E-3</v>
      </c>
      <c r="F31" s="38">
        <v>15957</v>
      </c>
      <c r="G31" s="212">
        <f t="shared" si="2"/>
        <v>-0.6668350593584238</v>
      </c>
      <c r="H31" s="38">
        <v>15828</v>
      </c>
      <c r="I31" s="212">
        <f t="shared" si="3"/>
        <v>1.9731522623443269</v>
      </c>
      <c r="J31" s="38">
        <v>47508</v>
      </c>
      <c r="K31" s="212">
        <f t="shared" si="1"/>
        <v>-1.1384025242838582E-2</v>
      </c>
      <c r="L31" s="38">
        <v>15979</v>
      </c>
      <c r="M31" s="68">
        <v>16163</v>
      </c>
      <c r="N31" s="141"/>
      <c r="O31" s="59">
        <f>SIGN(P31)</f>
        <v>-1</v>
      </c>
      <c r="P31" s="212">
        <f t="shared" si="5"/>
        <v>-9.4499029976844607E-3</v>
      </c>
      <c r="Q31" s="38">
        <f>H31</f>
        <v>15828</v>
      </c>
      <c r="R31" s="68">
        <f>L31</f>
        <v>15979</v>
      </c>
    </row>
    <row r="32" spans="2:18" ht="15.75" customHeight="1" thickTop="1" x14ac:dyDescent="0.25">
      <c r="B32" s="172" t="s">
        <v>115</v>
      </c>
      <c r="C32" s="205" t="s">
        <v>154</v>
      </c>
      <c r="D32" s="16">
        <f>SIGN(E32)</f>
        <v>1</v>
      </c>
      <c r="E32" s="212">
        <f t="shared" si="0"/>
        <v>4.9049433605714822E-2</v>
      </c>
      <c r="F32" s="38">
        <v>101035</v>
      </c>
      <c r="G32" s="212">
        <f t="shared" si="2"/>
        <v>-2.2521059575763728E-2</v>
      </c>
      <c r="H32" s="38">
        <v>96311</v>
      </c>
      <c r="I32" s="212">
        <f t="shared" si="3"/>
        <v>-5.6072348945709553E-2</v>
      </c>
      <c r="J32" s="38">
        <v>98530</v>
      </c>
      <c r="K32" s="212">
        <f t="shared" si="1"/>
        <v>0.10591613162969084</v>
      </c>
      <c r="L32" s="38">
        <v>104383</v>
      </c>
      <c r="M32" s="68">
        <v>94386</v>
      </c>
      <c r="N32" s="141"/>
      <c r="O32" s="59">
        <f>SIGN(P32)</f>
        <v>-1</v>
      </c>
      <c r="P32" s="212">
        <f t="shared" si="5"/>
        <v>-7.7330599810313941E-2</v>
      </c>
      <c r="Q32" s="71">
        <f>H32</f>
        <v>96311</v>
      </c>
      <c r="R32" s="72">
        <f>L32</f>
        <v>104383</v>
      </c>
    </row>
    <row r="33" spans="2:18" ht="15.75" customHeight="1" thickBot="1" x14ac:dyDescent="0.3">
      <c r="B33" s="147"/>
      <c r="C33" s="205" t="s">
        <v>186</v>
      </c>
      <c r="D33" s="16" t="s">
        <v>28</v>
      </c>
      <c r="E33" s="212" t="s">
        <v>21</v>
      </c>
      <c r="F33" s="38" t="s">
        <v>28</v>
      </c>
      <c r="G33" s="212" t="s">
        <v>28</v>
      </c>
      <c r="H33" s="38" t="s">
        <v>28</v>
      </c>
      <c r="I33" s="212" t="s">
        <v>28</v>
      </c>
      <c r="J33" s="38" t="s">
        <v>28</v>
      </c>
      <c r="K33" s="212" t="s">
        <v>28</v>
      </c>
      <c r="L33" s="38">
        <v>6813</v>
      </c>
      <c r="M33" s="68" t="s">
        <v>28</v>
      </c>
      <c r="N33" s="141"/>
      <c r="O33" s="59" t="s">
        <v>28</v>
      </c>
      <c r="P33" s="212" t="s">
        <v>21</v>
      </c>
      <c r="Q33" s="38" t="str">
        <f>H33</f>
        <v>-</v>
      </c>
      <c r="R33" s="68">
        <f>L33</f>
        <v>6813</v>
      </c>
    </row>
    <row r="34" spans="2:18" ht="15.75" customHeight="1" thickTop="1" x14ac:dyDescent="0.25">
      <c r="B34" s="173" t="s">
        <v>116</v>
      </c>
      <c r="C34" s="205" t="s">
        <v>187</v>
      </c>
      <c r="D34" s="16">
        <f>SIGN(E34)</f>
        <v>1</v>
      </c>
      <c r="E34" s="212">
        <f t="shared" si="0"/>
        <v>1.189489880459226E-2</v>
      </c>
      <c r="F34" s="38">
        <v>51297</v>
      </c>
      <c r="G34" s="212">
        <f t="shared" si="2"/>
        <v>5.7535116260614234E-3</v>
      </c>
      <c r="H34" s="38">
        <v>50694</v>
      </c>
      <c r="I34" s="212">
        <f t="shared" si="3"/>
        <v>2.0468487437491141E-2</v>
      </c>
      <c r="J34" s="38">
        <v>50404</v>
      </c>
      <c r="K34" s="212">
        <f t="shared" si="1"/>
        <v>4.9686537031133779E-2</v>
      </c>
      <c r="L34" s="38">
        <v>49393</v>
      </c>
      <c r="M34" s="68">
        <v>47055</v>
      </c>
      <c r="N34" s="141"/>
      <c r="O34" s="59">
        <f>SIGN(P34)</f>
        <v>1</v>
      </c>
      <c r="P34" s="212">
        <f t="shared" si="5"/>
        <v>2.6339764743992064E-2</v>
      </c>
      <c r="Q34" s="71">
        <f>H34</f>
        <v>50694</v>
      </c>
      <c r="R34" s="72">
        <f>L34</f>
        <v>49393</v>
      </c>
    </row>
    <row r="35" spans="2:18" ht="15.75" customHeight="1" thickBot="1" x14ac:dyDescent="0.3">
      <c r="B35" s="174"/>
      <c r="C35" s="205" t="s">
        <v>157</v>
      </c>
      <c r="D35" s="16" t="s">
        <v>28</v>
      </c>
      <c r="E35" s="212" t="s">
        <v>21</v>
      </c>
      <c r="F35" s="38" t="s">
        <v>28</v>
      </c>
      <c r="G35" s="212" t="s">
        <v>28</v>
      </c>
      <c r="H35" s="38" t="s">
        <v>28</v>
      </c>
      <c r="I35" s="212" t="s">
        <v>28</v>
      </c>
      <c r="J35" s="38" t="s">
        <v>28</v>
      </c>
      <c r="K35" s="212" t="s">
        <v>28</v>
      </c>
      <c r="L35" s="62" t="s">
        <v>28</v>
      </c>
      <c r="M35" s="189" t="s">
        <v>28</v>
      </c>
      <c r="N35" s="142"/>
      <c r="O35" s="59" t="s">
        <v>28</v>
      </c>
      <c r="P35" s="212" t="s">
        <v>21</v>
      </c>
      <c r="Q35" s="38" t="str">
        <f>H35</f>
        <v>-</v>
      </c>
      <c r="R35" s="68" t="str">
        <f>L35</f>
        <v>-</v>
      </c>
    </row>
    <row r="36" spans="2:18" ht="15.75" customHeight="1" thickTop="1" x14ac:dyDescent="0.25">
      <c r="B36" s="175" t="s">
        <v>117</v>
      </c>
      <c r="C36" s="205" t="s">
        <v>189</v>
      </c>
      <c r="D36" s="16">
        <f>SIGN(E36)</f>
        <v>-1</v>
      </c>
      <c r="E36" s="212">
        <f t="shared" si="0"/>
        <v>-0.16181506849315069</v>
      </c>
      <c r="F36" s="38">
        <v>979</v>
      </c>
      <c r="G36" s="212">
        <f t="shared" si="2"/>
        <v>1.5652173913043479E-2</v>
      </c>
      <c r="H36" s="38">
        <v>1168</v>
      </c>
      <c r="I36" s="212">
        <f t="shared" si="3"/>
        <v>-0.1346877351392024</v>
      </c>
      <c r="J36" s="38">
        <v>1150</v>
      </c>
      <c r="K36" s="212">
        <f t="shared" si="1"/>
        <v>4.8107255520504731E-2</v>
      </c>
      <c r="L36" s="38">
        <v>1329</v>
      </c>
      <c r="M36" s="68">
        <v>1268</v>
      </c>
      <c r="N36" s="141"/>
      <c r="O36" s="59">
        <f>SIGN(P36)</f>
        <v>-1</v>
      </c>
      <c r="P36" s="212">
        <f>SUM(Q36-R36)/R36</f>
        <v>-0.12114371708051166</v>
      </c>
      <c r="Q36" s="71">
        <f>H36</f>
        <v>1168</v>
      </c>
      <c r="R36" s="72">
        <f>L36</f>
        <v>1329</v>
      </c>
    </row>
    <row r="37" spans="2:18" ht="15.75" customHeight="1" x14ac:dyDescent="0.25">
      <c r="B37" s="176"/>
      <c r="C37" s="205" t="s">
        <v>159</v>
      </c>
      <c r="D37" s="16" t="s">
        <v>28</v>
      </c>
      <c r="E37" s="212" t="s">
        <v>21</v>
      </c>
      <c r="F37" s="38">
        <v>152</v>
      </c>
      <c r="G37" s="212" t="s">
        <v>28</v>
      </c>
      <c r="H37" s="38" t="s">
        <v>28</v>
      </c>
      <c r="I37" s="212" t="s">
        <v>28</v>
      </c>
      <c r="J37" s="38" t="s">
        <v>28</v>
      </c>
      <c r="K37" s="212">
        <f t="shared" si="1"/>
        <v>2.7586206896551724E-2</v>
      </c>
      <c r="L37" s="38">
        <v>149</v>
      </c>
      <c r="M37" s="68">
        <v>145</v>
      </c>
      <c r="N37" s="141"/>
      <c r="O37" s="59" t="s">
        <v>28</v>
      </c>
      <c r="P37" s="212" t="s">
        <v>21</v>
      </c>
      <c r="Q37" s="38" t="str">
        <f>H37</f>
        <v>-</v>
      </c>
      <c r="R37" s="68">
        <f>L37</f>
        <v>149</v>
      </c>
    </row>
    <row r="38" spans="2:18" ht="15.75" customHeight="1" x14ac:dyDescent="0.25">
      <c r="B38" s="176"/>
      <c r="C38" s="205" t="s">
        <v>191</v>
      </c>
      <c r="D38" s="16">
        <f>SIGN(E38)</f>
        <v>-1</v>
      </c>
      <c r="E38" s="212">
        <f t="shared" si="0"/>
        <v>-0.32968050625096468</v>
      </c>
      <c r="F38" s="38">
        <v>4343</v>
      </c>
      <c r="G38" s="212">
        <f t="shared" si="2"/>
        <v>0</v>
      </c>
      <c r="H38" s="38">
        <v>6479</v>
      </c>
      <c r="I38" s="212">
        <f t="shared" si="3"/>
        <v>-0.17862576064908722</v>
      </c>
      <c r="J38" s="38">
        <v>6479</v>
      </c>
      <c r="K38" s="212">
        <f t="shared" si="1"/>
        <v>-0.21080540270135067</v>
      </c>
      <c r="L38" s="38">
        <v>7888</v>
      </c>
      <c r="M38" s="68">
        <v>9995</v>
      </c>
      <c r="N38" s="141"/>
      <c r="O38" s="59">
        <f>SIGN(P38)</f>
        <v>-1</v>
      </c>
      <c r="P38" s="212">
        <f>SUM(Q38-R38)/R38</f>
        <v>-0.17862576064908722</v>
      </c>
      <c r="Q38" s="71">
        <f>H38</f>
        <v>6479</v>
      </c>
      <c r="R38" s="72">
        <f>L38</f>
        <v>7888</v>
      </c>
    </row>
    <row r="39" spans="2:18" ht="15.75" customHeight="1" thickBot="1" x14ac:dyDescent="0.3">
      <c r="B39" s="177"/>
      <c r="C39" s="205" t="s">
        <v>192</v>
      </c>
      <c r="D39" s="16">
        <f>SIGN(E39)</f>
        <v>0</v>
      </c>
      <c r="E39" s="212">
        <f t="shared" si="0"/>
        <v>0</v>
      </c>
      <c r="F39" s="38">
        <v>1386</v>
      </c>
      <c r="G39" s="212">
        <f t="shared" si="2"/>
        <v>-0.2508108108108108</v>
      </c>
      <c r="H39" s="38">
        <v>1386</v>
      </c>
      <c r="I39" s="212">
        <f t="shared" si="3"/>
        <v>-0.18930762489044697</v>
      </c>
      <c r="J39" s="38">
        <v>1850</v>
      </c>
      <c r="K39" s="212">
        <f t="shared" si="1"/>
        <v>-0.20956009698649117</v>
      </c>
      <c r="L39" s="85">
        <v>2282</v>
      </c>
      <c r="M39" s="68">
        <v>2887</v>
      </c>
      <c r="N39" s="141"/>
      <c r="O39" s="59">
        <f>SIGN(P39)</f>
        <v>-1</v>
      </c>
      <c r="P39" s="212">
        <f>SUM(Q39-R39)/R39</f>
        <v>-0.39263803680981596</v>
      </c>
      <c r="Q39" s="38">
        <f>H39</f>
        <v>1386</v>
      </c>
      <c r="R39" s="68">
        <f>L39</f>
        <v>2282</v>
      </c>
    </row>
    <row r="40" spans="2:18" ht="15.75" customHeight="1" thickTop="1" thickBot="1" x14ac:dyDescent="0.3">
      <c r="B40" s="170" t="s">
        <v>121</v>
      </c>
      <c r="C40" s="205" t="s">
        <v>162</v>
      </c>
      <c r="D40" s="16">
        <f>SIGN(E40)</f>
        <v>-1</v>
      </c>
      <c r="E40" s="212">
        <f t="shared" si="0"/>
        <v>-1.668806161745828E-2</v>
      </c>
      <c r="F40" s="38">
        <v>766</v>
      </c>
      <c r="G40" s="212">
        <f t="shared" si="2"/>
        <v>-7.9196217494089838E-2</v>
      </c>
      <c r="H40" s="38">
        <v>779</v>
      </c>
      <c r="I40" s="212">
        <f t="shared" si="3"/>
        <v>-0.13230769230769232</v>
      </c>
      <c r="J40" s="38">
        <v>846</v>
      </c>
      <c r="K40" s="212">
        <f t="shared" si="1"/>
        <v>-8.4507042253521125E-2</v>
      </c>
      <c r="L40" s="38">
        <v>975</v>
      </c>
      <c r="M40" s="68">
        <v>1065</v>
      </c>
      <c r="N40" s="141"/>
      <c r="O40" s="59">
        <f>SIGN(P40)</f>
        <v>-1</v>
      </c>
      <c r="P40" s="212">
        <f>SUM(Q40-R40)/R40</f>
        <v>-0.20102564102564102</v>
      </c>
      <c r="Q40" s="71">
        <f>H40</f>
        <v>779</v>
      </c>
      <c r="R40" s="72">
        <f>L40</f>
        <v>975</v>
      </c>
    </row>
    <row r="41" spans="2:18" ht="15.75" customHeight="1" thickTop="1" thickBot="1" x14ac:dyDescent="0.3">
      <c r="B41" s="178" t="s">
        <v>123</v>
      </c>
      <c r="C41" s="205" t="s">
        <v>203</v>
      </c>
      <c r="D41" s="16">
        <f>SIGN(E41)</f>
        <v>-1</v>
      </c>
      <c r="E41" s="212">
        <f t="shared" si="0"/>
        <v>-3.0131826741996232E-2</v>
      </c>
      <c r="F41" s="38">
        <v>515</v>
      </c>
      <c r="G41" s="212">
        <f t="shared" si="2"/>
        <v>-9.3283582089552231E-3</v>
      </c>
      <c r="H41" s="38">
        <v>531</v>
      </c>
      <c r="I41" s="212">
        <f t="shared" si="3"/>
        <v>-0.12418300653594772</v>
      </c>
      <c r="J41" s="38">
        <v>536</v>
      </c>
      <c r="K41" s="212">
        <f t="shared" si="1"/>
        <v>0</v>
      </c>
      <c r="L41" s="38">
        <v>612</v>
      </c>
      <c r="M41" s="68">
        <v>612</v>
      </c>
      <c r="N41" s="141"/>
      <c r="O41" s="59">
        <f>SIGN(P41)</f>
        <v>-1</v>
      </c>
      <c r="P41" s="212">
        <f>(Q41-R41)/R41</f>
        <v>-0.13235294117647059</v>
      </c>
      <c r="Q41" s="38">
        <f>H41</f>
        <v>531</v>
      </c>
      <c r="R41" s="68">
        <f>L41</f>
        <v>612</v>
      </c>
    </row>
    <row r="42" spans="2:18" ht="15.75" customHeight="1" thickTop="1" thickBot="1" x14ac:dyDescent="0.3">
      <c r="B42" s="171" t="s">
        <v>122</v>
      </c>
      <c r="C42" s="205" t="s">
        <v>195</v>
      </c>
      <c r="D42" s="16">
        <f>SIGN(E42)</f>
        <v>1</v>
      </c>
      <c r="E42" s="212">
        <f t="shared" si="0"/>
        <v>2.063863565688473E-2</v>
      </c>
      <c r="F42" s="38">
        <v>124720</v>
      </c>
      <c r="G42" s="212">
        <f t="shared" si="2"/>
        <v>1.1397025351553123E-2</v>
      </c>
      <c r="H42" s="38">
        <v>122198</v>
      </c>
      <c r="I42" s="212">
        <f t="shared" si="3"/>
        <v>1.6335938222898912E-2</v>
      </c>
      <c r="J42" s="38">
        <v>120821</v>
      </c>
      <c r="K42" s="212">
        <f t="shared" si="1"/>
        <v>2.2093895953133016</v>
      </c>
      <c r="L42" s="38">
        <v>118879</v>
      </c>
      <c r="M42" s="68">
        <v>37041</v>
      </c>
      <c r="N42" s="141"/>
      <c r="O42" s="59">
        <f>SIGN(P42)</f>
        <v>1</v>
      </c>
      <c r="P42" s="212">
        <f>SUM(Q42-R42)/R42</f>
        <v>2.7919144676519823E-2</v>
      </c>
      <c r="Q42" s="71">
        <f>H42</f>
        <v>122198</v>
      </c>
      <c r="R42" s="72">
        <f>L42</f>
        <v>118879</v>
      </c>
    </row>
    <row r="43" spans="2:18" ht="15.75" customHeight="1" thickTop="1" x14ac:dyDescent="0.25">
      <c r="B43" s="179" t="s">
        <v>124</v>
      </c>
      <c r="C43" s="205" t="s">
        <v>202</v>
      </c>
      <c r="D43" s="16">
        <f>SIGN(E43)</f>
        <v>0</v>
      </c>
      <c r="E43" s="212">
        <f t="shared" si="0"/>
        <v>0</v>
      </c>
      <c r="F43" s="38">
        <v>55</v>
      </c>
      <c r="G43" s="212">
        <f t="shared" si="2"/>
        <v>0.27906976744186046</v>
      </c>
      <c r="H43" s="38">
        <v>55</v>
      </c>
      <c r="I43" s="212" t="s">
        <v>28</v>
      </c>
      <c r="J43" s="38">
        <v>43</v>
      </c>
      <c r="K43" s="212" t="s">
        <v>28</v>
      </c>
      <c r="L43" s="38" t="s">
        <v>28</v>
      </c>
      <c r="M43" s="68" t="s">
        <v>28</v>
      </c>
      <c r="N43" s="141"/>
      <c r="O43" s="59" t="s">
        <v>28</v>
      </c>
      <c r="P43" s="212" t="s">
        <v>21</v>
      </c>
      <c r="Q43" s="38">
        <f>H43</f>
        <v>55</v>
      </c>
      <c r="R43" s="68" t="str">
        <f>L43</f>
        <v>-</v>
      </c>
    </row>
    <row r="44" spans="2:18" ht="15.75" customHeight="1" x14ac:dyDescent="0.25">
      <c r="B44" s="180"/>
      <c r="C44" s="205" t="s">
        <v>194</v>
      </c>
      <c r="D44" s="16">
        <f>SIGN(E44)</f>
        <v>1</v>
      </c>
      <c r="E44" s="212">
        <f t="shared" si="0"/>
        <v>5.7572614107883814E-2</v>
      </c>
      <c r="F44" s="38">
        <v>2039</v>
      </c>
      <c r="G44" s="212">
        <f t="shared" si="2"/>
        <v>0.1010850942318675</v>
      </c>
      <c r="H44" s="38">
        <v>1928</v>
      </c>
      <c r="I44" s="212">
        <f t="shared" si="3"/>
        <v>5.9927360774818403E-2</v>
      </c>
      <c r="J44" s="38">
        <v>1751</v>
      </c>
      <c r="K44" s="212">
        <f t="shared" si="1"/>
        <v>-1.4907573047107931E-2</v>
      </c>
      <c r="L44" s="38">
        <v>1652</v>
      </c>
      <c r="M44" s="190">
        <v>1677</v>
      </c>
      <c r="N44" s="141"/>
      <c r="O44" s="59">
        <f>SIGN(P44)</f>
        <v>1</v>
      </c>
      <c r="P44" s="212">
        <f>SUM(Q44-R44)/R44</f>
        <v>0.16707021791767554</v>
      </c>
      <c r="Q44" s="71">
        <f>H44</f>
        <v>1928</v>
      </c>
      <c r="R44" s="72">
        <f>L44</f>
        <v>1652</v>
      </c>
    </row>
    <row r="45" spans="2:18" ht="15.75" customHeight="1" thickBot="1" x14ac:dyDescent="0.3">
      <c r="B45" s="181"/>
      <c r="C45" s="205" t="s">
        <v>166</v>
      </c>
      <c r="D45" s="16" t="s">
        <v>28</v>
      </c>
      <c r="E45" s="212" t="s">
        <v>21</v>
      </c>
      <c r="F45" s="38">
        <v>47</v>
      </c>
      <c r="G45" s="212" t="s">
        <v>28</v>
      </c>
      <c r="H45" s="63" t="s">
        <v>28</v>
      </c>
      <c r="I45" s="212" t="s">
        <v>28</v>
      </c>
      <c r="J45" s="63" t="s">
        <v>28</v>
      </c>
      <c r="K45" s="127" t="s">
        <v>28</v>
      </c>
      <c r="L45" s="63" t="s">
        <v>28</v>
      </c>
      <c r="M45" s="68" t="s">
        <v>28</v>
      </c>
      <c r="N45" s="141"/>
      <c r="O45" s="59" t="s">
        <v>28</v>
      </c>
      <c r="P45" s="212" t="s">
        <v>21</v>
      </c>
      <c r="Q45" s="38" t="str">
        <f>H45</f>
        <v>-</v>
      </c>
      <c r="R45" s="68" t="str">
        <f>L45</f>
        <v>-</v>
      </c>
    </row>
    <row r="46" spans="2:18" ht="15.75" customHeight="1" thickTop="1" x14ac:dyDescent="0.25">
      <c r="B46" s="172" t="s">
        <v>125</v>
      </c>
      <c r="C46" s="205" t="s">
        <v>193</v>
      </c>
      <c r="D46" s="16">
        <f>SIGN(E46)</f>
        <v>1</v>
      </c>
      <c r="E46" s="212">
        <f t="shared" si="0"/>
        <v>2.687455568541925E-2</v>
      </c>
      <c r="F46" s="38">
        <v>426117</v>
      </c>
      <c r="G46" s="212">
        <f t="shared" si="2"/>
        <v>3.9304033340680035E-2</v>
      </c>
      <c r="H46" s="38">
        <v>414965</v>
      </c>
      <c r="I46" s="212">
        <f t="shared" si="3"/>
        <v>8.5432490770594213E-2</v>
      </c>
      <c r="J46" s="38">
        <v>399272</v>
      </c>
      <c r="K46" s="212">
        <f t="shared" si="1"/>
        <v>0.10728283053286214</v>
      </c>
      <c r="L46" s="38">
        <v>367846</v>
      </c>
      <c r="M46" s="68">
        <v>332206</v>
      </c>
      <c r="N46" s="141"/>
      <c r="O46" s="59">
        <f>SIGN(P46)</f>
        <v>1</v>
      </c>
      <c r="P46" s="212">
        <f>SUM(Q46-R46)/R46</f>
        <v>0.12809436557689902</v>
      </c>
      <c r="Q46" s="71">
        <f>H46</f>
        <v>414965</v>
      </c>
      <c r="R46" s="72">
        <f>L46</f>
        <v>367846</v>
      </c>
    </row>
    <row r="47" spans="2:18" ht="15.75" customHeight="1" thickBot="1" x14ac:dyDescent="0.3">
      <c r="B47" s="182"/>
      <c r="C47" s="207" t="s">
        <v>168</v>
      </c>
      <c r="D47" s="82">
        <f>SIGN(E47)</f>
        <v>1</v>
      </c>
      <c r="E47" s="213">
        <f t="shared" si="0"/>
        <v>3.9535771920387304</v>
      </c>
      <c r="F47" s="40">
        <v>184174</v>
      </c>
      <c r="G47" s="316">
        <f t="shared" si="2"/>
        <v>0.71962443920262709</v>
      </c>
      <c r="H47" s="40">
        <v>37180</v>
      </c>
      <c r="I47" s="316">
        <f t="shared" si="3"/>
        <v>1.6811755952380953</v>
      </c>
      <c r="J47" s="40">
        <v>21621</v>
      </c>
      <c r="K47" s="212">
        <f t="shared" si="1"/>
        <v>-1.6705279843921474E-2</v>
      </c>
      <c r="L47" s="40">
        <v>8064</v>
      </c>
      <c r="M47" s="86">
        <v>8201</v>
      </c>
      <c r="N47" s="141"/>
      <c r="O47" s="130">
        <f>SIGN(P47)</f>
        <v>1</v>
      </c>
      <c r="P47" s="213">
        <f>SUM(Q47-R47)/R47</f>
        <v>3.6106150793650795</v>
      </c>
      <c r="Q47" s="40">
        <f>H47</f>
        <v>37180</v>
      </c>
      <c r="R47" s="86">
        <f>L47</f>
        <v>8064</v>
      </c>
    </row>
    <row r="48" spans="2:18" ht="36.75" customHeight="1" thickTop="1" thickBot="1" x14ac:dyDescent="0.3">
      <c r="C48" s="55" t="s">
        <v>19</v>
      </c>
      <c r="D48" s="14">
        <f>SIGN(E49)</f>
        <v>1</v>
      </c>
      <c r="E48" s="10">
        <f>(F48-H48)/H48</f>
        <v>5.7107616730096893E-2</v>
      </c>
      <c r="F48" s="11">
        <f>SUM(F5:F47)</f>
        <v>3003988</v>
      </c>
      <c r="G48" s="315">
        <f t="shared" si="2"/>
        <v>1.4311167997113098E-3</v>
      </c>
      <c r="H48" s="11">
        <f>SUM(H5:H47)</f>
        <v>2841705</v>
      </c>
      <c r="I48" s="315">
        <f t="shared" si="3"/>
        <v>2.9935390486311719E-2</v>
      </c>
      <c r="J48" s="11">
        <f>SUM(J5:J47)</f>
        <v>2837644</v>
      </c>
      <c r="K48" s="315">
        <f t="shared" si="1"/>
        <v>6.2159348941567431E-2</v>
      </c>
      <c r="L48" s="11">
        <f>SUM(L5:L47)</f>
        <v>2755167</v>
      </c>
      <c r="M48" s="11">
        <f>SUM(M5:M47)</f>
        <v>2593930</v>
      </c>
      <c r="N48" s="57"/>
      <c r="O48" s="14">
        <f>SIGN(P48)</f>
        <v>1</v>
      </c>
      <c r="P48" s="224">
        <f>SUM(Q48-R48)/R48</f>
        <v>3.1409348326253909E-2</v>
      </c>
      <c r="Q48" s="11">
        <f>SUM(Q5:Q47)</f>
        <v>2841705</v>
      </c>
      <c r="R48" s="11">
        <f>SUM(R5:R47)</f>
        <v>2755167</v>
      </c>
    </row>
    <row r="49" spans="3:15" ht="38.25" thickTop="1" thickBot="1" x14ac:dyDescent="0.3">
      <c r="C49" s="4" t="s">
        <v>96</v>
      </c>
      <c r="D49" s="14">
        <f>SIGN(E48)</f>
        <v>1</v>
      </c>
      <c r="E49" s="10">
        <f>(F49-H48)/H48</f>
        <v>5.3802206773750265E-3</v>
      </c>
      <c r="F49" s="11">
        <f>SUM(F5:F46)+H47</f>
        <v>2856994</v>
      </c>
      <c r="G49" s="57"/>
      <c r="J49" s="3"/>
      <c r="K49" s="3"/>
      <c r="M49" s="3"/>
      <c r="N49" s="225"/>
      <c r="O49" s="225"/>
    </row>
    <row r="50" spans="3:15" ht="15.75" thickTop="1" x14ac:dyDescent="0.25"/>
  </sheetData>
  <mergeCells count="21">
    <mergeCell ref="G3:G4"/>
    <mergeCell ref="I3:I4"/>
    <mergeCell ref="K3:K4"/>
    <mergeCell ref="B46:B47"/>
    <mergeCell ref="B1:B2"/>
    <mergeCell ref="B3:B4"/>
    <mergeCell ref="C3:C4"/>
    <mergeCell ref="B28:B29"/>
    <mergeCell ref="B32:B33"/>
    <mergeCell ref="B34:B35"/>
    <mergeCell ref="B36:B39"/>
    <mergeCell ref="B43:B45"/>
    <mergeCell ref="B5:B6"/>
    <mergeCell ref="B7:B9"/>
    <mergeCell ref="B15:B17"/>
    <mergeCell ref="B21:B23"/>
    <mergeCell ref="B25:B26"/>
    <mergeCell ref="P3:P4"/>
    <mergeCell ref="E3:E4"/>
    <mergeCell ref="D3:D4"/>
    <mergeCell ref="O3:O4"/>
  </mergeCells>
  <conditionalFormatting sqref="D5:D48">
    <cfRule type="iconSet" priority="3">
      <iconSet iconSet="3Arrows" showValue="0">
        <cfvo type="percent" val="0"/>
        <cfvo type="percent" val="33"/>
        <cfvo type="percent" val="67"/>
      </iconSet>
    </cfRule>
  </conditionalFormatting>
  <conditionalFormatting sqref="O5:O48">
    <cfRule type="iconSet" priority="2">
      <iconSet iconSet="3Arrows" showValue="0">
        <cfvo type="percent" val="0"/>
        <cfvo type="percent" val="33"/>
        <cfvo type="percent" val="67"/>
      </iconSet>
    </cfRule>
  </conditionalFormatting>
  <conditionalFormatting sqref="D49">
    <cfRule type="iconSet" priority="1">
      <iconSet iconSet="3Arrow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1"/>
  <sheetViews>
    <sheetView showGridLines="0" topLeftCell="A32" zoomScale="70" zoomScaleNormal="70" workbookViewId="0">
      <selection activeCell="B50" sqref="B4:M50"/>
    </sheetView>
  </sheetViews>
  <sheetFormatPr defaultRowHeight="15" x14ac:dyDescent="0.25"/>
  <cols>
    <col min="1" max="1" width="5.42578125" style="5" customWidth="1"/>
    <col min="2" max="2" width="17" customWidth="1"/>
    <col min="3" max="3" width="20.28515625" customWidth="1"/>
    <col min="4" max="4" width="9.7109375" style="5" customWidth="1"/>
    <col min="5" max="5" width="10" customWidth="1"/>
    <col min="6" max="6" width="13.42578125" style="5" customWidth="1"/>
    <col min="7" max="7" width="10.28515625" style="5" customWidth="1"/>
    <col min="8" max="8" width="13.140625" bestFit="1" customWidth="1"/>
    <col min="9" max="9" width="10.5703125" style="5" customWidth="1"/>
    <col min="10" max="10" width="13.5703125" customWidth="1"/>
    <col min="11" max="11" width="10.140625" style="5" customWidth="1"/>
    <col min="12" max="12" width="13.5703125" customWidth="1"/>
    <col min="13" max="13" width="13.85546875" customWidth="1"/>
    <col min="14" max="14" width="6" style="234" customWidth="1"/>
    <col min="15" max="15" width="13.7109375" style="234" customWidth="1"/>
    <col min="16" max="16" width="10.7109375" customWidth="1"/>
    <col min="17" max="17" width="13.7109375" customWidth="1"/>
    <col min="18" max="18" width="13.5703125" customWidth="1"/>
  </cols>
  <sheetData>
    <row r="1" spans="2:19" x14ac:dyDescent="0.25">
      <c r="E1" s="6"/>
      <c r="F1" s="6"/>
      <c r="G1" s="6"/>
      <c r="H1" s="6"/>
      <c r="I1" s="6"/>
      <c r="J1" s="6"/>
      <c r="K1" s="6"/>
      <c r="L1" s="6"/>
      <c r="M1" s="6"/>
      <c r="P1" s="6"/>
      <c r="Q1" s="6"/>
      <c r="R1" s="6"/>
    </row>
    <row r="2" spans="2:19" ht="16.5" customHeight="1" x14ac:dyDescent="0.25">
      <c r="B2" s="232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302"/>
      <c r="R2" s="302"/>
      <c r="S2" s="6"/>
    </row>
    <row r="3" spans="2:19" ht="33.75" customHeight="1" thickBot="1" x14ac:dyDescent="0.3">
      <c r="B3" s="233"/>
      <c r="D3" s="305" t="s">
        <v>210</v>
      </c>
    </row>
    <row r="4" spans="2:19" ht="27.75" customHeight="1" thickTop="1" x14ac:dyDescent="0.25">
      <c r="B4" s="144" t="s">
        <v>99</v>
      </c>
      <c r="C4" s="117" t="s">
        <v>169</v>
      </c>
      <c r="D4" s="111" t="s">
        <v>40</v>
      </c>
      <c r="E4" s="111" t="s">
        <v>0</v>
      </c>
      <c r="F4" s="230" t="s">
        <v>37</v>
      </c>
      <c r="G4" s="111" t="s">
        <v>0</v>
      </c>
      <c r="H4" s="230" t="s">
        <v>27</v>
      </c>
      <c r="I4" s="111" t="s">
        <v>0</v>
      </c>
      <c r="J4" s="230" t="s">
        <v>25</v>
      </c>
      <c r="K4" s="111" t="s">
        <v>0</v>
      </c>
      <c r="L4" s="230" t="s">
        <v>23</v>
      </c>
      <c r="M4" s="231" t="s">
        <v>11</v>
      </c>
      <c r="N4" s="17"/>
      <c r="O4" s="240" t="s">
        <v>204</v>
      </c>
      <c r="P4" s="111" t="s">
        <v>15</v>
      </c>
      <c r="Q4" s="230">
        <v>2016</v>
      </c>
      <c r="R4" s="231">
        <v>2015</v>
      </c>
    </row>
    <row r="5" spans="2:19" ht="111.75" customHeight="1" thickBot="1" x14ac:dyDescent="0.3">
      <c r="B5" s="145"/>
      <c r="C5" s="118"/>
      <c r="D5" s="199"/>
      <c r="E5" s="199"/>
      <c r="F5" s="33" t="s">
        <v>79</v>
      </c>
      <c r="G5" s="199"/>
      <c r="H5" s="33" t="s">
        <v>80</v>
      </c>
      <c r="I5" s="199"/>
      <c r="J5" s="33" t="s">
        <v>81</v>
      </c>
      <c r="K5" s="199"/>
      <c r="L5" s="33" t="s">
        <v>82</v>
      </c>
      <c r="M5" s="53" t="s">
        <v>83</v>
      </c>
      <c r="N5" s="18"/>
      <c r="O5" s="241"/>
      <c r="P5" s="199"/>
      <c r="Q5" s="7" t="s">
        <v>84</v>
      </c>
      <c r="R5" s="8" t="s">
        <v>85</v>
      </c>
    </row>
    <row r="6" spans="2:19" ht="15.75" customHeight="1" thickTop="1" x14ac:dyDescent="0.25">
      <c r="B6" s="146" t="s">
        <v>98</v>
      </c>
      <c r="C6" s="221" t="s">
        <v>128</v>
      </c>
      <c r="D6" s="135">
        <f>SIGN(E6)</f>
        <v>-1</v>
      </c>
      <c r="E6" s="126">
        <f>(F6-H6)/H6</f>
        <v>-9.4505494505494503E-2</v>
      </c>
      <c r="F6" s="37">
        <v>412</v>
      </c>
      <c r="G6" s="126">
        <f>(H6-J6)/J6</f>
        <v>-0.125</v>
      </c>
      <c r="H6" s="37">
        <v>455</v>
      </c>
      <c r="I6" s="126">
        <f>(J6-L6)/L6</f>
        <v>0.15555555555555556</v>
      </c>
      <c r="J6" s="37">
        <v>520</v>
      </c>
      <c r="K6" s="126">
        <f>(L6-M6)/M6</f>
        <v>0.33136094674556216</v>
      </c>
      <c r="L6" s="37">
        <v>450</v>
      </c>
      <c r="M6" s="70">
        <v>338</v>
      </c>
      <c r="N6" s="235"/>
      <c r="O6" s="58">
        <f>SIGN(P6)</f>
        <v>1</v>
      </c>
      <c r="P6" s="34">
        <f>SUM(Q6-R6)/R6</f>
        <v>0.23750705019740553</v>
      </c>
      <c r="Q6" s="214">
        <f>SUM(H6:J6)</f>
        <v>975.15555555555557</v>
      </c>
      <c r="R6" s="215">
        <f>SUM(L6:M6)</f>
        <v>788</v>
      </c>
    </row>
    <row r="7" spans="2:19" ht="15.75" customHeight="1" thickBot="1" x14ac:dyDescent="0.3">
      <c r="B7" s="147"/>
      <c r="C7" s="222" t="s">
        <v>129</v>
      </c>
      <c r="D7" s="136">
        <f>SIGN(E7)</f>
        <v>1</v>
      </c>
      <c r="E7" s="127">
        <f>(F7-H7)/H7</f>
        <v>0.18</v>
      </c>
      <c r="F7" s="38">
        <v>59</v>
      </c>
      <c r="G7" s="127">
        <f>(H7-J7)/J7</f>
        <v>0.1111111111111111</v>
      </c>
      <c r="H7" s="38">
        <v>50</v>
      </c>
      <c r="I7" s="127">
        <f>(J7-L7)/L7</f>
        <v>0.5</v>
      </c>
      <c r="J7" s="38">
        <v>45</v>
      </c>
      <c r="K7" s="127">
        <f>(L7-M7)/M7</f>
        <v>-0.53846153846153844</v>
      </c>
      <c r="L7" s="38">
        <v>30</v>
      </c>
      <c r="M7" s="68">
        <v>65</v>
      </c>
      <c r="N7" s="236"/>
      <c r="O7" s="59">
        <f>SIGN(P7)</f>
        <v>1</v>
      </c>
      <c r="P7" s="35">
        <f>SUM(Q7-R7)/R7</f>
        <v>5.263157894736842E-3</v>
      </c>
      <c r="Q7" s="216">
        <f>SUM(H7:J7)</f>
        <v>95.5</v>
      </c>
      <c r="R7" s="217">
        <f>SUM(L7:M7)</f>
        <v>95</v>
      </c>
    </row>
    <row r="8" spans="2:19" ht="15.75" customHeight="1" thickTop="1" x14ac:dyDescent="0.25">
      <c r="B8" s="148" t="s">
        <v>101</v>
      </c>
      <c r="C8" s="222" t="s">
        <v>130</v>
      </c>
      <c r="D8" s="136">
        <f>SIGN(E8)</f>
        <v>1</v>
      </c>
      <c r="E8" s="127">
        <f t="shared" ref="E8:E48" si="0">(F8-H8)/H8</f>
        <v>0.16167664670658682</v>
      </c>
      <c r="F8" s="38">
        <v>776</v>
      </c>
      <c r="G8" s="127">
        <f>(H8-J8)/J8</f>
        <v>3.8880248833592534E-2</v>
      </c>
      <c r="H8" s="38">
        <v>668</v>
      </c>
      <c r="I8" s="127">
        <f>(J8-L8)/L8</f>
        <v>0.15232974910394265</v>
      </c>
      <c r="J8" s="38">
        <v>643</v>
      </c>
      <c r="K8" s="127">
        <f>(L8-M8)/M8</f>
        <v>-6.2184873949579833E-2</v>
      </c>
      <c r="L8" s="38">
        <v>558</v>
      </c>
      <c r="M8" s="68">
        <v>595</v>
      </c>
      <c r="N8" s="236"/>
      <c r="O8" s="59">
        <f>SIGN(P8)</f>
        <v>1</v>
      </c>
      <c r="P8" s="35">
        <f>SUM(Q8-R8)/R8</f>
        <v>0.13716594080581435</v>
      </c>
      <c r="Q8" s="218">
        <f>SUM(H8:J8)</f>
        <v>1311.152329749104</v>
      </c>
      <c r="R8" s="219">
        <f>SUM(L8:M8)</f>
        <v>1153</v>
      </c>
    </row>
    <row r="9" spans="2:19" ht="15.75" customHeight="1" x14ac:dyDescent="0.25">
      <c r="B9" s="149"/>
      <c r="C9" s="222" t="s">
        <v>1</v>
      </c>
      <c r="D9" s="136" t="s">
        <v>28</v>
      </c>
      <c r="E9" s="127" t="s">
        <v>21</v>
      </c>
      <c r="F9" s="38" t="s">
        <v>28</v>
      </c>
      <c r="G9" s="127" t="s">
        <v>28</v>
      </c>
      <c r="H9" s="62" t="s">
        <v>28</v>
      </c>
      <c r="I9" s="127" t="s">
        <v>28</v>
      </c>
      <c r="J9" s="62" t="s">
        <v>28</v>
      </c>
      <c r="K9" s="127" t="s">
        <v>28</v>
      </c>
      <c r="L9" s="62" t="s">
        <v>28</v>
      </c>
      <c r="M9" s="69" t="s">
        <v>28</v>
      </c>
      <c r="N9" s="237"/>
      <c r="O9" s="59" t="s">
        <v>28</v>
      </c>
      <c r="P9" s="35" t="s">
        <v>21</v>
      </c>
      <c r="Q9" s="216" t="s">
        <v>28</v>
      </c>
      <c r="R9" s="217" t="s">
        <v>28</v>
      </c>
    </row>
    <row r="10" spans="2:19" ht="15.75" customHeight="1" thickBot="1" x14ac:dyDescent="0.3">
      <c r="B10" s="147"/>
      <c r="C10" s="222" t="s">
        <v>205</v>
      </c>
      <c r="D10" s="136">
        <f>SIGN(E10)</f>
        <v>1</v>
      </c>
      <c r="E10" s="127">
        <f t="shared" si="0"/>
        <v>0.15833333333333333</v>
      </c>
      <c r="F10" s="38">
        <v>556</v>
      </c>
      <c r="G10" s="127">
        <f t="shared" ref="G9:G49" si="1">(H10-J10)/J10</f>
        <v>4.5751633986928102E-2</v>
      </c>
      <c r="H10" s="38">
        <v>480</v>
      </c>
      <c r="I10" s="127">
        <f t="shared" ref="I9:I49" si="2">(J10-L10)/L10</f>
        <v>5.5172413793103448E-2</v>
      </c>
      <c r="J10" s="38">
        <v>459</v>
      </c>
      <c r="K10" s="127">
        <f t="shared" ref="K9:K49" si="3">(L10-M10)/M10</f>
        <v>-3.5476718403547672E-2</v>
      </c>
      <c r="L10" s="38">
        <v>435</v>
      </c>
      <c r="M10" s="68">
        <v>451</v>
      </c>
      <c r="N10" s="236"/>
      <c r="O10" s="59">
        <f>SIGN(P10)</f>
        <v>1</v>
      </c>
      <c r="P10" s="35">
        <f t="shared" ref="P10:P20" si="4">SUM(Q10-R10)/R10</f>
        <v>5.9881684439947083E-2</v>
      </c>
      <c r="Q10" s="218">
        <f>SUM(H10:J10)</f>
        <v>939.05517241379312</v>
      </c>
      <c r="R10" s="219">
        <f>SUM(L10:M10)</f>
        <v>886</v>
      </c>
    </row>
    <row r="11" spans="2:19" ht="15.75" customHeight="1" thickTop="1" thickBot="1" x14ac:dyDescent="0.3">
      <c r="B11" s="150" t="s">
        <v>102</v>
      </c>
      <c r="C11" s="222" t="s">
        <v>133</v>
      </c>
      <c r="D11" s="136">
        <f>SIGN(E11)</f>
        <v>1</v>
      </c>
      <c r="E11" s="127">
        <f t="shared" si="0"/>
        <v>5</v>
      </c>
      <c r="F11" s="38">
        <v>6</v>
      </c>
      <c r="G11" s="127">
        <f t="shared" si="1"/>
        <v>0</v>
      </c>
      <c r="H11" s="38">
        <v>1</v>
      </c>
      <c r="I11" s="127">
        <f t="shared" si="2"/>
        <v>-0.8571428571428571</v>
      </c>
      <c r="J11" s="38">
        <v>1</v>
      </c>
      <c r="K11" s="127">
        <f t="shared" si="3"/>
        <v>1.3333333333333333</v>
      </c>
      <c r="L11" s="38">
        <v>7</v>
      </c>
      <c r="M11" s="68">
        <v>3</v>
      </c>
      <c r="N11" s="236"/>
      <c r="O11" s="59">
        <f>SIGN(P11)</f>
        <v>-1</v>
      </c>
      <c r="P11" s="35">
        <f t="shared" si="4"/>
        <v>-0.88571428571428579</v>
      </c>
      <c r="Q11" s="216">
        <f>SUM(H11:J11)</f>
        <v>1.1428571428571428</v>
      </c>
      <c r="R11" s="217">
        <f>SUM(L11:M11)</f>
        <v>10</v>
      </c>
    </row>
    <row r="12" spans="2:19" ht="15.75" customHeight="1" thickTop="1" thickBot="1" x14ac:dyDescent="0.3">
      <c r="B12" s="151" t="s">
        <v>103</v>
      </c>
      <c r="C12" s="222" t="s">
        <v>134</v>
      </c>
      <c r="D12" s="136">
        <f>SIGN(E12)</f>
        <v>-1</v>
      </c>
      <c r="E12" s="127">
        <f t="shared" si="0"/>
        <v>-4.5275590551181105E-2</v>
      </c>
      <c r="F12" s="38">
        <v>970</v>
      </c>
      <c r="G12" s="127">
        <f t="shared" si="1"/>
        <v>0.78245614035087718</v>
      </c>
      <c r="H12" s="38">
        <v>1016</v>
      </c>
      <c r="I12" s="127">
        <f t="shared" si="2"/>
        <v>0.89368770764119598</v>
      </c>
      <c r="J12" s="38">
        <v>570</v>
      </c>
      <c r="K12" s="127">
        <f t="shared" si="3"/>
        <v>-0.2711864406779661</v>
      </c>
      <c r="L12" s="38">
        <v>301</v>
      </c>
      <c r="M12" s="68">
        <v>413</v>
      </c>
      <c r="N12" s="236"/>
      <c r="O12" s="59">
        <f>SIGN(P12)</f>
        <v>1</v>
      </c>
      <c r="P12" s="35">
        <f t="shared" si="4"/>
        <v>1.2225401788622425</v>
      </c>
      <c r="Q12" s="218">
        <f>SUM(H12:J12)</f>
        <v>1586.8936877076412</v>
      </c>
      <c r="R12" s="219">
        <f>SUM(L12:M12)</f>
        <v>714</v>
      </c>
    </row>
    <row r="13" spans="2:19" ht="15.75" customHeight="1" thickTop="1" thickBot="1" x14ac:dyDescent="0.3">
      <c r="B13" s="152" t="s">
        <v>104</v>
      </c>
      <c r="C13" s="222" t="s">
        <v>135</v>
      </c>
      <c r="D13" s="136">
        <f>SIGN(E13)</f>
        <v>-1</v>
      </c>
      <c r="E13" s="127">
        <f t="shared" si="0"/>
        <v>-0.44339622641509435</v>
      </c>
      <c r="F13" s="38">
        <v>59</v>
      </c>
      <c r="G13" s="127">
        <f t="shared" si="1"/>
        <v>-5.3571428571428568E-2</v>
      </c>
      <c r="H13" s="38">
        <v>106</v>
      </c>
      <c r="I13" s="127">
        <f t="shared" si="2"/>
        <v>-0.15789473684210525</v>
      </c>
      <c r="J13" s="38">
        <v>112</v>
      </c>
      <c r="K13" s="127">
        <f t="shared" si="3"/>
        <v>-0.38139534883720932</v>
      </c>
      <c r="L13" s="38">
        <v>133</v>
      </c>
      <c r="M13" s="68">
        <v>215</v>
      </c>
      <c r="N13" s="236"/>
      <c r="O13" s="59">
        <f>SIGN(P13)</f>
        <v>-1</v>
      </c>
      <c r="P13" s="35">
        <f t="shared" si="4"/>
        <v>-0.37401693889897158</v>
      </c>
      <c r="Q13" s="216">
        <f>SUM(H13:J13)</f>
        <v>217.84210526315789</v>
      </c>
      <c r="R13" s="217">
        <f>SUM(L13:M13)</f>
        <v>348</v>
      </c>
    </row>
    <row r="14" spans="2:19" ht="15.75" customHeight="1" thickTop="1" thickBot="1" x14ac:dyDescent="0.3">
      <c r="B14" s="153" t="s">
        <v>105</v>
      </c>
      <c r="C14" s="222" t="s">
        <v>136</v>
      </c>
      <c r="D14" s="136">
        <f>SIGN(E14)</f>
        <v>1</v>
      </c>
      <c r="E14" s="127">
        <f t="shared" si="0"/>
        <v>6.4456721915285453E-2</v>
      </c>
      <c r="F14" s="38">
        <v>1156</v>
      </c>
      <c r="G14" s="127">
        <f t="shared" si="1"/>
        <v>7.2063178677196443E-2</v>
      </c>
      <c r="H14" s="38">
        <v>1086</v>
      </c>
      <c r="I14" s="127">
        <f t="shared" si="2"/>
        <v>-0.1451476793248945</v>
      </c>
      <c r="J14" s="38">
        <v>1013</v>
      </c>
      <c r="K14" s="127">
        <f t="shared" si="3"/>
        <v>-0.33464345873104995</v>
      </c>
      <c r="L14" s="38">
        <v>1185</v>
      </c>
      <c r="M14" s="68">
        <v>1781</v>
      </c>
      <c r="N14" s="236"/>
      <c r="O14" s="59">
        <f>SIGN(P14)</f>
        <v>-1</v>
      </c>
      <c r="P14" s="35">
        <f t="shared" si="4"/>
        <v>-0.2923618164798803</v>
      </c>
      <c r="Q14" s="218">
        <f>SUM(H14:J14)</f>
        <v>2098.854852320675</v>
      </c>
      <c r="R14" s="219">
        <f>SUM(L14:M14)</f>
        <v>2966</v>
      </c>
    </row>
    <row r="15" spans="2:19" ht="15.75" customHeight="1" thickTop="1" thickBot="1" x14ac:dyDescent="0.3">
      <c r="B15" s="154" t="s">
        <v>106</v>
      </c>
      <c r="C15" s="222" t="s">
        <v>137</v>
      </c>
      <c r="D15" s="136">
        <f>SIGN(E15)</f>
        <v>1</v>
      </c>
      <c r="E15" s="127">
        <f t="shared" si="0"/>
        <v>0.14358974358974358</v>
      </c>
      <c r="F15" s="38">
        <v>223</v>
      </c>
      <c r="G15" s="127">
        <f t="shared" si="1"/>
        <v>-0.23529411764705882</v>
      </c>
      <c r="H15" s="38">
        <v>195</v>
      </c>
      <c r="I15" s="127">
        <f t="shared" si="2"/>
        <v>0.31443298969072164</v>
      </c>
      <c r="J15" s="38">
        <v>255</v>
      </c>
      <c r="K15" s="127">
        <f t="shared" si="3"/>
        <v>4.3010752688172046E-2</v>
      </c>
      <c r="L15" s="38">
        <v>194</v>
      </c>
      <c r="M15" s="68">
        <v>186</v>
      </c>
      <c r="N15" s="236"/>
      <c r="O15" s="59">
        <f>SIGN(P15)</f>
        <v>1</v>
      </c>
      <c r="P15" s="35">
        <f t="shared" si="4"/>
        <v>0.18503798155181767</v>
      </c>
      <c r="Q15" s="216">
        <f>SUM(H15:J15)</f>
        <v>450.31443298969072</v>
      </c>
      <c r="R15" s="217">
        <f>SUM(L15:M15)</f>
        <v>380</v>
      </c>
    </row>
    <row r="16" spans="2:19" ht="15.75" customHeight="1" thickTop="1" x14ac:dyDescent="0.25">
      <c r="B16" s="155" t="s">
        <v>107</v>
      </c>
      <c r="C16" s="222" t="s">
        <v>174</v>
      </c>
      <c r="D16" s="136">
        <f>SIGN(E16)</f>
        <v>1</v>
      </c>
      <c r="E16" s="127">
        <f t="shared" si="0"/>
        <v>5.8083531018618358E-2</v>
      </c>
      <c r="F16" s="38">
        <v>14719</v>
      </c>
      <c r="G16" s="127">
        <f t="shared" si="1"/>
        <v>0.55204730558964632</v>
      </c>
      <c r="H16" s="38">
        <v>13911</v>
      </c>
      <c r="I16" s="127">
        <f t="shared" si="2"/>
        <v>0</v>
      </c>
      <c r="J16" s="38">
        <v>8963</v>
      </c>
      <c r="K16" s="127">
        <f t="shared" si="3"/>
        <v>-0.2804848679457333</v>
      </c>
      <c r="L16" s="38">
        <v>8963</v>
      </c>
      <c r="M16" s="68">
        <v>12457</v>
      </c>
      <c r="N16" s="236"/>
      <c r="O16" s="59">
        <f>SIGN(P16)</f>
        <v>1</v>
      </c>
      <c r="P16" s="35">
        <f t="shared" si="4"/>
        <v>6.7880485527544346E-2</v>
      </c>
      <c r="Q16" s="218">
        <f>SUM(H16:J16)</f>
        <v>22874</v>
      </c>
      <c r="R16" s="219">
        <f>SUM(L16:M16)</f>
        <v>21420</v>
      </c>
    </row>
    <row r="17" spans="2:18" ht="15.75" customHeight="1" x14ac:dyDescent="0.25">
      <c r="B17" s="156"/>
      <c r="C17" s="222" t="s">
        <v>139</v>
      </c>
      <c r="D17" s="136">
        <f>SIGN(E17)</f>
        <v>1</v>
      </c>
      <c r="E17" s="127">
        <f t="shared" si="0"/>
        <v>0.22309197651663404</v>
      </c>
      <c r="F17" s="39">
        <v>1875</v>
      </c>
      <c r="G17" s="127">
        <f t="shared" si="1"/>
        <v>-1.160541586073501E-2</v>
      </c>
      <c r="H17" s="39">
        <v>1533</v>
      </c>
      <c r="I17" s="127">
        <f t="shared" si="2"/>
        <v>-2.9411764705882353E-2</v>
      </c>
      <c r="J17" s="39">
        <v>1551</v>
      </c>
      <c r="K17" s="127">
        <f t="shared" si="3"/>
        <v>2.9639175257731958E-2</v>
      </c>
      <c r="L17" s="38">
        <v>1598</v>
      </c>
      <c r="M17" s="68">
        <v>1552</v>
      </c>
      <c r="N17" s="236"/>
      <c r="O17" s="59">
        <f>SIGN(P17)</f>
        <v>-1</v>
      </c>
      <c r="P17" s="35">
        <f t="shared" si="4"/>
        <v>-2.0961718020541541E-2</v>
      </c>
      <c r="Q17" s="216">
        <f>SUM(H17:J17)</f>
        <v>3083.9705882352941</v>
      </c>
      <c r="R17" s="217">
        <f>SUM(L17:M17)</f>
        <v>3150</v>
      </c>
    </row>
    <row r="18" spans="2:18" ht="15.75" customHeight="1" thickBot="1" x14ac:dyDescent="0.3">
      <c r="B18" s="157"/>
      <c r="C18" s="222" t="s">
        <v>140</v>
      </c>
      <c r="D18" s="136">
        <f>SIGN(E18)</f>
        <v>1</v>
      </c>
      <c r="E18" s="127">
        <f t="shared" si="0"/>
        <v>0.20494672163024033</v>
      </c>
      <c r="F18" s="39">
        <v>30984</v>
      </c>
      <c r="G18" s="127">
        <f t="shared" si="1"/>
        <v>-0.14930360273927284</v>
      </c>
      <c r="H18" s="39">
        <v>25714</v>
      </c>
      <c r="I18" s="127">
        <f t="shared" si="2"/>
        <v>-1.5195058302778053E-3</v>
      </c>
      <c r="J18" s="39">
        <v>30227</v>
      </c>
      <c r="K18" s="127">
        <f t="shared" si="3"/>
        <v>3.6143341205462573E-2</v>
      </c>
      <c r="L18" s="38">
        <v>30273</v>
      </c>
      <c r="M18" s="68">
        <v>29217</v>
      </c>
      <c r="N18" s="236"/>
      <c r="O18" s="59">
        <f>SIGN(P18)</f>
        <v>-1</v>
      </c>
      <c r="P18" s="35">
        <f t="shared" si="4"/>
        <v>-5.9657110766613369E-2</v>
      </c>
      <c r="Q18" s="218">
        <f>SUM(H18:J18)</f>
        <v>55940.998480494171</v>
      </c>
      <c r="R18" s="219">
        <f>SUM(L18:M18)</f>
        <v>59490</v>
      </c>
    </row>
    <row r="19" spans="2:18" ht="15.75" customHeight="1" thickTop="1" thickBot="1" x14ac:dyDescent="0.3">
      <c r="B19" s="158" t="s">
        <v>108</v>
      </c>
      <c r="C19" s="222" t="s">
        <v>141</v>
      </c>
      <c r="D19" s="136">
        <f>SIGN(E19)</f>
        <v>-1</v>
      </c>
      <c r="E19" s="127">
        <f t="shared" si="0"/>
        <v>-0.13388704318936878</v>
      </c>
      <c r="F19" s="38">
        <v>2607</v>
      </c>
      <c r="G19" s="127">
        <f t="shared" si="1"/>
        <v>-9.7992208570572364E-2</v>
      </c>
      <c r="H19" s="38">
        <v>3010</v>
      </c>
      <c r="I19" s="127">
        <f t="shared" si="2"/>
        <v>0</v>
      </c>
      <c r="J19" s="38">
        <v>3337</v>
      </c>
      <c r="K19" s="127">
        <f t="shared" si="3"/>
        <v>5.0031466331025801E-2</v>
      </c>
      <c r="L19" s="38">
        <v>3337</v>
      </c>
      <c r="M19" s="68">
        <v>3178</v>
      </c>
      <c r="N19" s="236"/>
      <c r="O19" s="59">
        <f>SIGN(P19)</f>
        <v>-1</v>
      </c>
      <c r="P19" s="35">
        <f t="shared" si="4"/>
        <v>-2.5786646201074445E-2</v>
      </c>
      <c r="Q19" s="216">
        <f>SUM(H19:J19)</f>
        <v>6347</v>
      </c>
      <c r="R19" s="217">
        <f>SUM(L19:M19)</f>
        <v>6515</v>
      </c>
    </row>
    <row r="20" spans="2:18" ht="15.75" customHeight="1" thickTop="1" thickBot="1" x14ac:dyDescent="0.3">
      <c r="B20" s="159" t="s">
        <v>109</v>
      </c>
      <c r="C20" s="222" t="s">
        <v>142</v>
      </c>
      <c r="D20" s="136">
        <f>SIGN(E20)</f>
        <v>1</v>
      </c>
      <c r="E20" s="127">
        <f t="shared" si="0"/>
        <v>8.3094555873925502E-2</v>
      </c>
      <c r="F20" s="38">
        <v>756</v>
      </c>
      <c r="G20" s="127">
        <f t="shared" si="1"/>
        <v>7.5500770416024654E-2</v>
      </c>
      <c r="H20" s="38">
        <v>698</v>
      </c>
      <c r="I20" s="127">
        <f t="shared" si="2"/>
        <v>-9.610027855153204E-2</v>
      </c>
      <c r="J20" s="38">
        <v>649</v>
      </c>
      <c r="K20" s="127">
        <f t="shared" si="3"/>
        <v>1.5558698727015558E-2</v>
      </c>
      <c r="L20" s="38">
        <v>718</v>
      </c>
      <c r="M20" s="68">
        <v>707</v>
      </c>
      <c r="N20" s="236"/>
      <c r="O20" s="59">
        <f>SIGN(P20)</f>
        <v>-1</v>
      </c>
      <c r="P20" s="35">
        <f t="shared" si="4"/>
        <v>-5.4804280897229198E-2</v>
      </c>
      <c r="Q20" s="216">
        <f>SUM(H20:J20)</f>
        <v>1346.9038997214484</v>
      </c>
      <c r="R20" s="219">
        <f>SUM(L20:M20)</f>
        <v>1425</v>
      </c>
    </row>
    <row r="21" spans="2:18" ht="15.75" customHeight="1" thickTop="1" thickBot="1" x14ac:dyDescent="0.3">
      <c r="B21" s="160" t="s">
        <v>110</v>
      </c>
      <c r="C21" s="222" t="s">
        <v>175</v>
      </c>
      <c r="D21" s="136">
        <f>SIGN(E21)</f>
        <v>-1</v>
      </c>
      <c r="E21" s="127">
        <f t="shared" si="0"/>
        <v>-0.95588235294117652</v>
      </c>
      <c r="F21" s="38">
        <v>6</v>
      </c>
      <c r="G21" s="127">
        <f t="shared" si="1"/>
        <v>9.6774193548387094E-2</v>
      </c>
      <c r="H21" s="38">
        <v>136</v>
      </c>
      <c r="I21" s="127">
        <f t="shared" si="2"/>
        <v>2.875</v>
      </c>
      <c r="J21" s="38">
        <v>124</v>
      </c>
      <c r="K21" s="127">
        <f t="shared" si="3"/>
        <v>-0.83419689119170981</v>
      </c>
      <c r="L21" s="38">
        <v>32</v>
      </c>
      <c r="M21" s="68">
        <v>193</v>
      </c>
      <c r="N21" s="236"/>
      <c r="O21" s="59">
        <f>SIGN(P21)</f>
        <v>1</v>
      </c>
      <c r="P21" s="35">
        <f>SUM(Q21-R21)/R21</f>
        <v>0.16833333333333333</v>
      </c>
      <c r="Q21" s="218">
        <f>SUM(H21:J21)</f>
        <v>262.875</v>
      </c>
      <c r="R21" s="217">
        <f>SUM(L21:M21)</f>
        <v>225</v>
      </c>
    </row>
    <row r="22" spans="2:18" ht="15.75" customHeight="1" thickTop="1" x14ac:dyDescent="0.25">
      <c r="B22" s="161" t="s">
        <v>111</v>
      </c>
      <c r="C22" s="222" t="s">
        <v>176</v>
      </c>
      <c r="D22" s="136">
        <f>SIGN(E22)</f>
        <v>1</v>
      </c>
      <c r="E22" s="127">
        <f t="shared" si="0"/>
        <v>0.97829232995658466</v>
      </c>
      <c r="F22" s="38">
        <v>1367</v>
      </c>
      <c r="G22" s="127">
        <f t="shared" si="1"/>
        <v>0.53897550111358572</v>
      </c>
      <c r="H22" s="38">
        <v>691</v>
      </c>
      <c r="I22" s="127">
        <f t="shared" si="2"/>
        <v>-0.10199999999999999</v>
      </c>
      <c r="J22" s="38">
        <v>449</v>
      </c>
      <c r="K22" s="127">
        <f t="shared" si="3"/>
        <v>0.35135135135135137</v>
      </c>
      <c r="L22" s="38">
        <v>500</v>
      </c>
      <c r="M22" s="68">
        <v>370</v>
      </c>
      <c r="N22" s="236"/>
      <c r="O22" s="59">
        <f>SIGN(P22)</f>
        <v>1</v>
      </c>
      <c r="P22" s="35">
        <f>SUM(Q22-R22)/R22</f>
        <v>0.31022758620689672</v>
      </c>
      <c r="Q22" s="216">
        <f>SUM(H22:J22)</f>
        <v>1139.8980000000001</v>
      </c>
      <c r="R22" s="219">
        <f>SUM(L22:M22)</f>
        <v>870</v>
      </c>
    </row>
    <row r="23" spans="2:18" ht="15.75" customHeight="1" x14ac:dyDescent="0.25">
      <c r="B23" s="162"/>
      <c r="C23" s="222" t="s">
        <v>145</v>
      </c>
      <c r="D23" s="136">
        <f>SIGN(E23)</f>
        <v>1</v>
      </c>
      <c r="E23" s="127">
        <f t="shared" si="0"/>
        <v>8.870490833826139E-2</v>
      </c>
      <c r="F23" s="38">
        <v>1841</v>
      </c>
      <c r="G23" s="127">
        <f t="shared" si="1"/>
        <v>-3.0945558739255013E-2</v>
      </c>
      <c r="H23" s="38">
        <v>1691</v>
      </c>
      <c r="I23" s="127">
        <f t="shared" si="2"/>
        <v>0.3433410315627406</v>
      </c>
      <c r="J23" s="38">
        <v>1745</v>
      </c>
      <c r="K23" s="127">
        <f t="shared" si="3"/>
        <v>0.18198362147406733</v>
      </c>
      <c r="L23" s="38">
        <v>1299</v>
      </c>
      <c r="M23" s="68">
        <v>1099</v>
      </c>
      <c r="N23" s="236"/>
      <c r="O23" s="59">
        <f>SIGN(P23)</f>
        <v>1</v>
      </c>
      <c r="P23" s="35">
        <f>SUM(Q23-R23)/R23</f>
        <v>0.43300389534260336</v>
      </c>
      <c r="Q23" s="216">
        <f>SUM(H23:J23)</f>
        <v>3436.3433410315629</v>
      </c>
      <c r="R23" s="217">
        <f>SUM(L23:M23)</f>
        <v>2398</v>
      </c>
    </row>
    <row r="24" spans="2:18" ht="15.75" customHeight="1" thickBot="1" x14ac:dyDescent="0.3">
      <c r="B24" s="163"/>
      <c r="C24" s="222" t="s">
        <v>146</v>
      </c>
      <c r="D24" s="136" t="s">
        <v>28</v>
      </c>
      <c r="E24" s="127" t="s">
        <v>21</v>
      </c>
      <c r="F24" s="38" t="s">
        <v>28</v>
      </c>
      <c r="G24" s="127" t="s">
        <v>28</v>
      </c>
      <c r="H24" s="38" t="s">
        <v>28</v>
      </c>
      <c r="I24" s="127" t="s">
        <v>28</v>
      </c>
      <c r="J24" s="38" t="s">
        <v>28</v>
      </c>
      <c r="K24" s="127">
        <f t="shared" si="3"/>
        <v>0</v>
      </c>
      <c r="L24" s="38">
        <v>48</v>
      </c>
      <c r="M24" s="68">
        <v>48</v>
      </c>
      <c r="N24" s="236"/>
      <c r="O24" s="59" t="s">
        <v>28</v>
      </c>
      <c r="P24" s="35" t="s">
        <v>21</v>
      </c>
      <c r="Q24" s="218" t="s">
        <v>28</v>
      </c>
      <c r="R24" s="219">
        <f>SUM(L24:M24)</f>
        <v>96</v>
      </c>
    </row>
    <row r="25" spans="2:18" s="5" customFormat="1" ht="15.75" customHeight="1" thickTop="1" thickBot="1" x14ac:dyDescent="0.3">
      <c r="B25" s="164" t="s">
        <v>120</v>
      </c>
      <c r="C25" s="222" t="s">
        <v>179</v>
      </c>
      <c r="D25" s="136" t="s">
        <v>28</v>
      </c>
      <c r="E25" s="127" t="s">
        <v>20</v>
      </c>
      <c r="F25" s="38" t="s">
        <v>28</v>
      </c>
      <c r="G25" s="127" t="s">
        <v>28</v>
      </c>
      <c r="H25" s="38" t="s">
        <v>28</v>
      </c>
      <c r="I25" s="127" t="s">
        <v>28</v>
      </c>
      <c r="J25" s="38" t="s">
        <v>28</v>
      </c>
      <c r="K25" s="127" t="s">
        <v>28</v>
      </c>
      <c r="L25" s="38" t="s">
        <v>28</v>
      </c>
      <c r="M25" s="68" t="s">
        <v>28</v>
      </c>
      <c r="N25" s="236"/>
      <c r="O25" s="59" t="s">
        <v>28</v>
      </c>
      <c r="P25" s="35" t="s">
        <v>21</v>
      </c>
      <c r="Q25" s="218" t="s">
        <v>28</v>
      </c>
      <c r="R25" s="219" t="s">
        <v>28</v>
      </c>
    </row>
    <row r="26" spans="2:18" ht="15.75" customHeight="1" thickTop="1" x14ac:dyDescent="0.25">
      <c r="B26" s="165" t="s">
        <v>112</v>
      </c>
      <c r="C26" s="222" t="s">
        <v>180</v>
      </c>
      <c r="D26" s="136">
        <f>SIGN(E26)</f>
        <v>0</v>
      </c>
      <c r="E26" s="127">
        <f t="shared" si="0"/>
        <v>0</v>
      </c>
      <c r="F26" s="38">
        <v>100000</v>
      </c>
      <c r="G26" s="127">
        <f t="shared" si="1"/>
        <v>0</v>
      </c>
      <c r="H26" s="38">
        <v>100000</v>
      </c>
      <c r="I26" s="127">
        <f t="shared" si="2"/>
        <v>0</v>
      </c>
      <c r="J26" s="38">
        <v>100000</v>
      </c>
      <c r="K26" s="127">
        <f t="shared" si="3"/>
        <v>0</v>
      </c>
      <c r="L26" s="38">
        <v>100000</v>
      </c>
      <c r="M26" s="68">
        <v>100000</v>
      </c>
      <c r="N26" s="236"/>
      <c r="O26" s="59">
        <f>SIGN(P26)</f>
        <v>0</v>
      </c>
      <c r="P26" s="35">
        <f>(Q26-R26)/R26</f>
        <v>0</v>
      </c>
      <c r="Q26" s="218">
        <f>SUM(H26:J26)</f>
        <v>200000</v>
      </c>
      <c r="R26" s="217">
        <f>SUM(L26:M26)</f>
        <v>200000</v>
      </c>
    </row>
    <row r="27" spans="2:18" ht="15.75" customHeight="1" thickBot="1" x14ac:dyDescent="0.3">
      <c r="B27" s="166"/>
      <c r="C27" s="222" t="s">
        <v>181</v>
      </c>
      <c r="D27" s="136">
        <f>SIGN(E27)</f>
        <v>1</v>
      </c>
      <c r="E27" s="127">
        <f t="shared" si="0"/>
        <v>0.18065910318746622</v>
      </c>
      <c r="F27" s="38">
        <v>10927</v>
      </c>
      <c r="G27" s="127">
        <f t="shared" si="1"/>
        <v>-0.20373397573776134</v>
      </c>
      <c r="H27" s="38">
        <v>9255</v>
      </c>
      <c r="I27" s="127">
        <f t="shared" si="2"/>
        <v>9.7441223680483427E-2</v>
      </c>
      <c r="J27" s="38">
        <v>11623</v>
      </c>
      <c r="K27" s="127">
        <f t="shared" si="3"/>
        <v>-0.15047725996631106</v>
      </c>
      <c r="L27" s="38">
        <v>10591</v>
      </c>
      <c r="M27" s="68">
        <v>12467</v>
      </c>
      <c r="N27" s="236"/>
      <c r="O27" s="59">
        <f>SIGN(P27)</f>
        <v>-1</v>
      </c>
      <c r="P27" s="35">
        <f t="shared" ref="P27:P35" si="5">SUM(Q27-R27)/R27</f>
        <v>-9.4539966986569399E-2</v>
      </c>
      <c r="Q27" s="218">
        <f>SUM(H27:J27)</f>
        <v>20878.097441223683</v>
      </c>
      <c r="R27" s="219">
        <f>SUM(L27:M27)</f>
        <v>23058</v>
      </c>
    </row>
    <row r="28" spans="2:18" ht="15.75" customHeight="1" thickTop="1" thickBot="1" x14ac:dyDescent="0.3">
      <c r="B28" s="167" t="s">
        <v>113</v>
      </c>
      <c r="C28" s="222" t="s">
        <v>182</v>
      </c>
      <c r="D28" s="136">
        <f>SIGN(E28)</f>
        <v>-1</v>
      </c>
      <c r="E28" s="127">
        <f t="shared" si="0"/>
        <v>-0.48749999999999999</v>
      </c>
      <c r="F28" s="38">
        <v>41</v>
      </c>
      <c r="G28" s="127">
        <f t="shared" si="1"/>
        <v>0.73913043478260865</v>
      </c>
      <c r="H28" s="38">
        <v>80</v>
      </c>
      <c r="I28" s="127">
        <f t="shared" si="2"/>
        <v>-0.45882352941176469</v>
      </c>
      <c r="J28" s="38">
        <v>46</v>
      </c>
      <c r="K28" s="127">
        <f t="shared" si="3"/>
        <v>3.6585365853658534E-2</v>
      </c>
      <c r="L28" s="38">
        <v>85</v>
      </c>
      <c r="M28" s="68">
        <v>82</v>
      </c>
      <c r="N28" s="236"/>
      <c r="O28" s="59">
        <f>SIGN(P28)</f>
        <v>-1</v>
      </c>
      <c r="P28" s="35">
        <f t="shared" si="5"/>
        <v>-0.24825642831983089</v>
      </c>
      <c r="Q28" s="216">
        <f>SUM(H28:J28)</f>
        <v>125.54117647058824</v>
      </c>
      <c r="R28" s="217">
        <f>SUM(L28:M28)</f>
        <v>167</v>
      </c>
    </row>
    <row r="29" spans="2:18" ht="15.75" customHeight="1" thickTop="1" x14ac:dyDescent="0.25">
      <c r="B29" s="168" t="s">
        <v>118</v>
      </c>
      <c r="C29" s="222" t="s">
        <v>183</v>
      </c>
      <c r="D29" s="136">
        <f>SIGN(E29)</f>
        <v>1</v>
      </c>
      <c r="E29" s="127">
        <f t="shared" si="0"/>
        <v>4.9586776859504134E-2</v>
      </c>
      <c r="F29" s="38">
        <v>127</v>
      </c>
      <c r="G29" s="127">
        <f t="shared" si="1"/>
        <v>-0.14184397163120568</v>
      </c>
      <c r="H29" s="38">
        <v>121</v>
      </c>
      <c r="I29" s="127">
        <f t="shared" si="2"/>
        <v>1.4736842105263157</v>
      </c>
      <c r="J29" s="38">
        <v>141</v>
      </c>
      <c r="K29" s="127">
        <f t="shared" si="3"/>
        <v>-0.85384615384615381</v>
      </c>
      <c r="L29" s="38">
        <v>57</v>
      </c>
      <c r="M29" s="68">
        <v>390</v>
      </c>
      <c r="N29" s="236"/>
      <c r="O29" s="59">
        <f>SIGN(P29)</f>
        <v>-1</v>
      </c>
      <c r="P29" s="35">
        <f t="shared" si="5"/>
        <v>-0.41057341339927</v>
      </c>
      <c r="Q29" s="218">
        <f>SUM(H29:J29)</f>
        <v>263.4736842105263</v>
      </c>
      <c r="R29" s="219">
        <f>SUM(L29:M29)</f>
        <v>447</v>
      </c>
    </row>
    <row r="30" spans="2:18" ht="15.75" customHeight="1" thickBot="1" x14ac:dyDescent="0.3">
      <c r="B30" s="169"/>
      <c r="C30" s="222" t="s">
        <v>199</v>
      </c>
      <c r="D30" s="136">
        <f>SIGN(E30)</f>
        <v>1</v>
      </c>
      <c r="E30" s="127">
        <f t="shared" si="0"/>
        <v>2.197802197802198E-2</v>
      </c>
      <c r="F30" s="38">
        <v>93</v>
      </c>
      <c r="G30" s="127">
        <f t="shared" si="1"/>
        <v>-0.27200000000000002</v>
      </c>
      <c r="H30" s="38">
        <v>91</v>
      </c>
      <c r="I30" s="127">
        <f t="shared" si="2"/>
        <v>0.12612612612612611</v>
      </c>
      <c r="J30" s="38">
        <v>125</v>
      </c>
      <c r="K30" s="127">
        <f t="shared" si="3"/>
        <v>0.19354838709677419</v>
      </c>
      <c r="L30" s="38">
        <v>111</v>
      </c>
      <c r="M30" s="68">
        <v>93</v>
      </c>
      <c r="N30" s="236"/>
      <c r="O30" s="59">
        <f>SIGN(P30)</f>
        <v>1</v>
      </c>
      <c r="P30" s="35">
        <f t="shared" si="5"/>
        <v>5.9441794735912303E-2</v>
      </c>
      <c r="Q30" s="216">
        <f>SUM(H30:J30)</f>
        <v>216.12612612612611</v>
      </c>
      <c r="R30" s="217">
        <f>SUM(L30:M30)</f>
        <v>204</v>
      </c>
    </row>
    <row r="31" spans="2:18" ht="15.75" customHeight="1" thickTop="1" thickBot="1" x14ac:dyDescent="0.3">
      <c r="B31" s="170" t="s">
        <v>114</v>
      </c>
      <c r="C31" s="222" t="s">
        <v>184</v>
      </c>
      <c r="D31" s="136">
        <f>SIGN(E31)</f>
        <v>-1</v>
      </c>
      <c r="E31" s="127">
        <f t="shared" si="0"/>
        <v>-0.1111111111111111</v>
      </c>
      <c r="F31" s="38">
        <v>8</v>
      </c>
      <c r="G31" s="127">
        <f t="shared" si="1"/>
        <v>2</v>
      </c>
      <c r="H31" s="38">
        <v>9</v>
      </c>
      <c r="I31" s="127">
        <f t="shared" si="2"/>
        <v>-0.5714285714285714</v>
      </c>
      <c r="J31" s="38">
        <v>3</v>
      </c>
      <c r="K31" s="127">
        <f t="shared" si="3"/>
        <v>-0.22222222222222221</v>
      </c>
      <c r="L31" s="38">
        <v>7</v>
      </c>
      <c r="M31" s="68">
        <v>9</v>
      </c>
      <c r="N31" s="236"/>
      <c r="O31" s="59">
        <f>SIGN(P31)</f>
        <v>-1</v>
      </c>
      <c r="P31" s="35">
        <f t="shared" si="5"/>
        <v>-0.2857142857142857</v>
      </c>
      <c r="Q31" s="218">
        <f>SUM(H31:J31)</f>
        <v>11.428571428571429</v>
      </c>
      <c r="R31" s="219">
        <f>SUM(L31:M31)</f>
        <v>16</v>
      </c>
    </row>
    <row r="32" spans="2:18" ht="30.75" customHeight="1" thickTop="1" thickBot="1" x14ac:dyDescent="0.3">
      <c r="B32" s="171" t="s">
        <v>119</v>
      </c>
      <c r="C32" s="222" t="s">
        <v>59</v>
      </c>
      <c r="D32" s="136">
        <f>SIGN(E32)</f>
        <v>-1</v>
      </c>
      <c r="E32" s="127">
        <f t="shared" si="0"/>
        <v>-0.13629242819843343</v>
      </c>
      <c r="F32" s="38">
        <v>1654</v>
      </c>
      <c r="G32" s="127">
        <f t="shared" si="1"/>
        <v>0.20896464646464646</v>
      </c>
      <c r="H32" s="38">
        <v>1915</v>
      </c>
      <c r="I32" s="127">
        <f t="shared" si="2"/>
        <v>0.20364741641337386</v>
      </c>
      <c r="J32" s="38">
        <v>1584</v>
      </c>
      <c r="K32" s="127">
        <f t="shared" si="3"/>
        <v>0.11904761904761904</v>
      </c>
      <c r="L32" s="38">
        <v>1316</v>
      </c>
      <c r="M32" s="68">
        <v>1176</v>
      </c>
      <c r="N32" s="236"/>
      <c r="O32" s="59">
        <f>SIGN(P32)</f>
        <v>1</v>
      </c>
      <c r="P32" s="35">
        <f t="shared" si="5"/>
        <v>0.40417481838539859</v>
      </c>
      <c r="Q32" s="216">
        <f>SUM(H32:J32)</f>
        <v>3499.2036474164133</v>
      </c>
      <c r="R32" s="217">
        <f>SUM(L32:M32)</f>
        <v>2492</v>
      </c>
    </row>
    <row r="33" spans="2:18" ht="15.75" customHeight="1" thickTop="1" x14ac:dyDescent="0.25">
      <c r="B33" s="172" t="s">
        <v>115</v>
      </c>
      <c r="C33" s="222" t="s">
        <v>185</v>
      </c>
      <c r="D33" s="136">
        <f>SIGN(E33)</f>
        <v>-1</v>
      </c>
      <c r="E33" s="127">
        <f t="shared" si="0"/>
        <v>-5.4420960975223621E-2</v>
      </c>
      <c r="F33" s="38">
        <v>23891</v>
      </c>
      <c r="G33" s="127">
        <f t="shared" si="1"/>
        <v>1.5759427514673956E-2</v>
      </c>
      <c r="H33" s="38">
        <v>25266</v>
      </c>
      <c r="I33" s="127">
        <f t="shared" si="2"/>
        <v>-0.11008550677972166</v>
      </c>
      <c r="J33" s="38">
        <v>24874</v>
      </c>
      <c r="K33" s="127">
        <f t="shared" si="3"/>
        <v>4.6187820488827337E-2</v>
      </c>
      <c r="L33" s="38">
        <v>27951</v>
      </c>
      <c r="M33" s="68">
        <v>26717</v>
      </c>
      <c r="N33" s="236"/>
      <c r="O33" s="59">
        <f>SIGN(P33)</f>
        <v>-1</v>
      </c>
      <c r="P33" s="35">
        <f t="shared" si="5"/>
        <v>-8.2829261826055059E-2</v>
      </c>
      <c r="Q33" s="218">
        <f>SUM(H33:J33)</f>
        <v>50139.889914493222</v>
      </c>
      <c r="R33" s="219">
        <f>SUM(L33:M33)</f>
        <v>54668</v>
      </c>
    </row>
    <row r="34" spans="2:18" ht="15.75" customHeight="1" thickBot="1" x14ac:dyDescent="0.3">
      <c r="B34" s="147"/>
      <c r="C34" s="222" t="s">
        <v>186</v>
      </c>
      <c r="D34" s="136" t="s">
        <v>28</v>
      </c>
      <c r="E34" s="127" t="s">
        <v>21</v>
      </c>
      <c r="F34" s="38" t="s">
        <v>28</v>
      </c>
      <c r="G34" s="127" t="s">
        <v>28</v>
      </c>
      <c r="H34" s="38" t="s">
        <v>28</v>
      </c>
      <c r="I34" s="127" t="s">
        <v>28</v>
      </c>
      <c r="J34" s="38" t="s">
        <v>28</v>
      </c>
      <c r="K34" s="127">
        <f t="shared" si="3"/>
        <v>4.1634241245136185E-2</v>
      </c>
      <c r="L34" s="38">
        <v>2677</v>
      </c>
      <c r="M34" s="68">
        <v>2570</v>
      </c>
      <c r="N34" s="236"/>
      <c r="O34" s="59">
        <f>SIGN(P34)</f>
        <v>-1</v>
      </c>
      <c r="P34" s="35">
        <f t="shared" si="5"/>
        <v>-1</v>
      </c>
      <c r="Q34" s="216">
        <f>SUM(H34:J34)</f>
        <v>0</v>
      </c>
      <c r="R34" s="217">
        <f>SUM(L34:M34)</f>
        <v>5247</v>
      </c>
    </row>
    <row r="35" spans="2:18" ht="15.75" customHeight="1" thickTop="1" x14ac:dyDescent="0.25">
      <c r="B35" s="173" t="s">
        <v>116</v>
      </c>
      <c r="C35" s="222" t="s">
        <v>187</v>
      </c>
      <c r="D35" s="136">
        <f>SIGN(E35)</f>
        <v>1</v>
      </c>
      <c r="E35" s="127">
        <f t="shared" si="0"/>
        <v>0.43674989653745344</v>
      </c>
      <c r="F35" s="38">
        <v>10415</v>
      </c>
      <c r="G35" s="127">
        <f t="shared" si="1"/>
        <v>-0.20965983427823812</v>
      </c>
      <c r="H35" s="38">
        <v>7249</v>
      </c>
      <c r="I35" s="127">
        <f t="shared" si="2"/>
        <v>-0.14631422189128815</v>
      </c>
      <c r="J35" s="38">
        <v>9172</v>
      </c>
      <c r="K35" s="127">
        <f t="shared" si="3"/>
        <v>0.20610687022900764</v>
      </c>
      <c r="L35" s="38">
        <v>10744</v>
      </c>
      <c r="M35" s="68">
        <v>8908</v>
      </c>
      <c r="N35" s="236"/>
      <c r="O35" s="59">
        <f>SIGN(P35)</f>
        <v>-1</v>
      </c>
      <c r="P35" s="35">
        <f t="shared" si="5"/>
        <v>-0.16441819225635521</v>
      </c>
      <c r="Q35" s="218">
        <f>SUM(H35:J35)</f>
        <v>16420.853685778107</v>
      </c>
      <c r="R35" s="219">
        <f>SUM(L35:M35)</f>
        <v>19652</v>
      </c>
    </row>
    <row r="36" spans="2:18" ht="15.75" customHeight="1" thickBot="1" x14ac:dyDescent="0.3">
      <c r="B36" s="174"/>
      <c r="C36" s="222" t="s">
        <v>188</v>
      </c>
      <c r="D36" s="136" t="s">
        <v>28</v>
      </c>
      <c r="E36" s="127" t="s">
        <v>21</v>
      </c>
      <c r="F36" s="38" t="s">
        <v>28</v>
      </c>
      <c r="G36" s="127" t="s">
        <v>28</v>
      </c>
      <c r="H36" s="38" t="s">
        <v>28</v>
      </c>
      <c r="I36" s="127" t="s">
        <v>28</v>
      </c>
      <c r="J36" s="38" t="s">
        <v>28</v>
      </c>
      <c r="K36" s="127" t="s">
        <v>28</v>
      </c>
      <c r="L36" s="62" t="s">
        <v>28</v>
      </c>
      <c r="M36" s="69" t="s">
        <v>28</v>
      </c>
      <c r="N36" s="237"/>
      <c r="O36" s="59" t="s">
        <v>28</v>
      </c>
      <c r="P36" s="317" t="s">
        <v>21</v>
      </c>
      <c r="Q36" s="216" t="s">
        <v>28</v>
      </c>
      <c r="R36" s="217" t="s">
        <v>28</v>
      </c>
    </row>
    <row r="37" spans="2:18" ht="15.75" customHeight="1" thickTop="1" x14ac:dyDescent="0.25">
      <c r="B37" s="175" t="s">
        <v>117</v>
      </c>
      <c r="C37" s="222" t="s">
        <v>189</v>
      </c>
      <c r="D37" s="136">
        <f>SIGN(E37)</f>
        <v>-1</v>
      </c>
      <c r="E37" s="127">
        <f t="shared" si="0"/>
        <v>-0.75773195876288657</v>
      </c>
      <c r="F37" s="38">
        <v>47</v>
      </c>
      <c r="G37" s="127">
        <f t="shared" si="1"/>
        <v>-0.48404255319148937</v>
      </c>
      <c r="H37" s="38">
        <v>194</v>
      </c>
      <c r="I37" s="127">
        <f t="shared" si="2"/>
        <v>0.12912912912912913</v>
      </c>
      <c r="J37" s="38">
        <v>376</v>
      </c>
      <c r="K37" s="127">
        <f t="shared" si="3"/>
        <v>14.136363636363637</v>
      </c>
      <c r="L37" s="38">
        <v>333</v>
      </c>
      <c r="M37" s="68">
        <v>22</v>
      </c>
      <c r="N37" s="236"/>
      <c r="O37" s="59">
        <f>SIGN(P37)</f>
        <v>1</v>
      </c>
      <c r="P37" s="35">
        <f>SUM(Q37-R37)/R37</f>
        <v>0.60599754684261709</v>
      </c>
      <c r="Q37" s="218">
        <f>SUM(H37:J37)</f>
        <v>570.12912912912907</v>
      </c>
      <c r="R37" s="219">
        <f>SUM(L37:M37)</f>
        <v>355</v>
      </c>
    </row>
    <row r="38" spans="2:18" ht="15.75" customHeight="1" x14ac:dyDescent="0.25">
      <c r="B38" s="176"/>
      <c r="C38" s="222" t="s">
        <v>190</v>
      </c>
      <c r="D38" s="136" t="s">
        <v>28</v>
      </c>
      <c r="E38" s="127" t="s">
        <v>21</v>
      </c>
      <c r="F38" s="38">
        <v>78</v>
      </c>
      <c r="G38" s="127" t="s">
        <v>28</v>
      </c>
      <c r="H38" s="38" t="s">
        <v>28</v>
      </c>
      <c r="I38" s="127" t="s">
        <v>28</v>
      </c>
      <c r="J38" s="38" t="s">
        <v>28</v>
      </c>
      <c r="K38" s="127">
        <f t="shared" si="3"/>
        <v>0.47560975609756095</v>
      </c>
      <c r="L38" s="38">
        <v>121</v>
      </c>
      <c r="M38" s="68">
        <v>82</v>
      </c>
      <c r="N38" s="236"/>
      <c r="O38" s="59">
        <f>SIGN(P38)</f>
        <v>-1</v>
      </c>
      <c r="P38" s="35">
        <f>SUM(Q38-R38)/R38</f>
        <v>-1</v>
      </c>
      <c r="Q38" s="216">
        <f>SUM(H38:J38)</f>
        <v>0</v>
      </c>
      <c r="R38" s="217">
        <f>SUM(L38:M38)</f>
        <v>203</v>
      </c>
    </row>
    <row r="39" spans="2:18" ht="15.75" customHeight="1" x14ac:dyDescent="0.25">
      <c r="B39" s="176"/>
      <c r="C39" s="222" t="s">
        <v>191</v>
      </c>
      <c r="D39" s="136">
        <f>SIGN(E39)</f>
        <v>1</v>
      </c>
      <c r="E39" s="127">
        <f t="shared" si="0"/>
        <v>0.34502923976608185</v>
      </c>
      <c r="F39" s="38">
        <v>230</v>
      </c>
      <c r="G39" s="127">
        <f t="shared" si="1"/>
        <v>3.0120481927710843E-2</v>
      </c>
      <c r="H39" s="38">
        <v>171</v>
      </c>
      <c r="I39" s="127">
        <f t="shared" si="2"/>
        <v>-0.47468354430379744</v>
      </c>
      <c r="J39" s="38">
        <v>166</v>
      </c>
      <c r="K39" s="127">
        <f t="shared" si="3"/>
        <v>-0.42753623188405798</v>
      </c>
      <c r="L39" s="38">
        <v>316</v>
      </c>
      <c r="M39" s="68">
        <v>552</v>
      </c>
      <c r="N39" s="236"/>
      <c r="O39" s="59">
        <f>SIGN(P39)</f>
        <v>-1</v>
      </c>
      <c r="P39" s="35">
        <f>SUM(Q39-R39)/R39</f>
        <v>-0.61229802251647913</v>
      </c>
      <c r="Q39" s="218">
        <f>SUM(H39:J39)</f>
        <v>336.52531645569621</v>
      </c>
      <c r="R39" s="219">
        <f>SUM(L39:M39)</f>
        <v>868</v>
      </c>
    </row>
    <row r="40" spans="2:18" ht="15.75" customHeight="1" thickBot="1" x14ac:dyDescent="0.3">
      <c r="B40" s="177"/>
      <c r="C40" s="222" t="s">
        <v>161</v>
      </c>
      <c r="D40" s="136">
        <f>SIGN(E40)</f>
        <v>0</v>
      </c>
      <c r="E40" s="127">
        <f t="shared" si="0"/>
        <v>0</v>
      </c>
      <c r="F40" s="38">
        <v>14</v>
      </c>
      <c r="G40" s="127" t="s">
        <v>21</v>
      </c>
      <c r="H40" s="38">
        <v>14</v>
      </c>
      <c r="I40" s="127" t="s">
        <v>28</v>
      </c>
      <c r="J40" s="38">
        <v>0</v>
      </c>
      <c r="K40" s="127" t="s">
        <v>28</v>
      </c>
      <c r="L40" s="38">
        <v>0</v>
      </c>
      <c r="M40" s="68">
        <v>0</v>
      </c>
      <c r="N40" s="236"/>
      <c r="O40" s="59" t="s">
        <v>28</v>
      </c>
      <c r="P40" s="35" t="s">
        <v>21</v>
      </c>
      <c r="Q40" s="216">
        <f>SUM(H40:J40)</f>
        <v>14</v>
      </c>
      <c r="R40" s="217">
        <f>SUM(L40:M40)</f>
        <v>0</v>
      </c>
    </row>
    <row r="41" spans="2:18" ht="15.75" customHeight="1" thickTop="1" thickBot="1" x14ac:dyDescent="0.3">
      <c r="B41" s="170" t="s">
        <v>121</v>
      </c>
      <c r="C41" s="222" t="s">
        <v>197</v>
      </c>
      <c r="D41" s="136">
        <f>SIGN(E41)</f>
        <v>1</v>
      </c>
      <c r="E41" s="127">
        <f t="shared" si="0"/>
        <v>6.8100358422939072E-2</v>
      </c>
      <c r="F41" s="38">
        <v>298</v>
      </c>
      <c r="G41" s="127">
        <f t="shared" si="1"/>
        <v>0.77707006369426757</v>
      </c>
      <c r="H41" s="38">
        <v>279</v>
      </c>
      <c r="I41" s="127">
        <f t="shared" si="2"/>
        <v>-0.40977443609022557</v>
      </c>
      <c r="J41" s="38">
        <v>157</v>
      </c>
      <c r="K41" s="127">
        <f t="shared" si="3"/>
        <v>0.1981981981981982</v>
      </c>
      <c r="L41" s="38">
        <v>266</v>
      </c>
      <c r="M41" s="68">
        <v>222</v>
      </c>
      <c r="N41" s="236"/>
      <c r="O41" s="59">
        <f>SIGN(P41)</f>
        <v>-1</v>
      </c>
      <c r="P41" s="35">
        <f>SUM(Q41-R41)/R41</f>
        <v>-0.10739707876247997</v>
      </c>
      <c r="Q41" s="218">
        <f>SUM(H41:J41)</f>
        <v>435.59022556390977</v>
      </c>
      <c r="R41" s="219">
        <f>SUM(L41:M41)</f>
        <v>488</v>
      </c>
    </row>
    <row r="42" spans="2:18" ht="15.75" customHeight="1" thickTop="1" thickBot="1" x14ac:dyDescent="0.3">
      <c r="B42" s="178" t="s">
        <v>123</v>
      </c>
      <c r="C42" s="222" t="s">
        <v>200</v>
      </c>
      <c r="D42" s="136">
        <f>SIGN(E42)</f>
        <v>-1</v>
      </c>
      <c r="E42" s="127">
        <f t="shared" si="0"/>
        <v>-0.39130434782608697</v>
      </c>
      <c r="F42" s="38">
        <v>14</v>
      </c>
      <c r="G42" s="127">
        <f t="shared" si="1"/>
        <v>9.5238095238095233E-2</v>
      </c>
      <c r="H42" s="38">
        <v>23</v>
      </c>
      <c r="I42" s="127">
        <f t="shared" si="2"/>
        <v>-0.55319148936170215</v>
      </c>
      <c r="J42" s="38">
        <v>21</v>
      </c>
      <c r="K42" s="127" t="s">
        <v>21</v>
      </c>
      <c r="L42" s="38">
        <v>47</v>
      </c>
      <c r="M42" s="68"/>
      <c r="N42" s="236"/>
      <c r="O42" s="59">
        <f>SIGN(P42)</f>
        <v>0</v>
      </c>
      <c r="P42" s="35"/>
      <c r="Q42" s="216">
        <f>SUM(H42:J42)</f>
        <v>43.446808510638299</v>
      </c>
      <c r="R42" s="217">
        <f>SUM(L42:M42)</f>
        <v>47</v>
      </c>
    </row>
    <row r="43" spans="2:18" ht="15.75" customHeight="1" thickTop="1" thickBot="1" x14ac:dyDescent="0.3">
      <c r="B43" s="171" t="s">
        <v>122</v>
      </c>
      <c r="C43" s="222" t="s">
        <v>195</v>
      </c>
      <c r="D43" s="136">
        <f>SIGN(E43)</f>
        <v>1</v>
      </c>
      <c r="E43" s="127">
        <f t="shared" si="0"/>
        <v>0.20060087820660966</v>
      </c>
      <c r="F43" s="38">
        <v>5195</v>
      </c>
      <c r="G43" s="127">
        <f t="shared" si="1"/>
        <v>-9.32523051131601E-2</v>
      </c>
      <c r="H43" s="38">
        <v>4327</v>
      </c>
      <c r="I43" s="127">
        <f t="shared" si="2"/>
        <v>0.28452220726783312</v>
      </c>
      <c r="J43" s="38">
        <v>4772</v>
      </c>
      <c r="K43" s="127">
        <f t="shared" si="3"/>
        <v>-0.1687178339673305</v>
      </c>
      <c r="L43" s="38">
        <v>3715</v>
      </c>
      <c r="M43" s="68">
        <v>4469</v>
      </c>
      <c r="N43" s="236"/>
      <c r="O43" s="59">
        <f>SIGN(P43)</f>
        <v>1</v>
      </c>
      <c r="P43" s="35">
        <f>SUM(Q43-R43)/R43</f>
        <v>0.11183828472718332</v>
      </c>
      <c r="Q43" s="218">
        <f>SUM(H43:J43)</f>
        <v>9099.2845222072683</v>
      </c>
      <c r="R43" s="219">
        <f>SUM(L43:M43)</f>
        <v>8184</v>
      </c>
    </row>
    <row r="44" spans="2:18" ht="15.75" customHeight="1" thickTop="1" x14ac:dyDescent="0.25">
      <c r="B44" s="179" t="s">
        <v>124</v>
      </c>
      <c r="C44" s="222" t="s">
        <v>202</v>
      </c>
      <c r="D44" s="136">
        <f>SIGN(E44)</f>
        <v>-1</v>
      </c>
      <c r="E44" s="127">
        <f t="shared" si="0"/>
        <v>-0.73913043478260865</v>
      </c>
      <c r="F44" s="38">
        <v>12</v>
      </c>
      <c r="G44" s="127">
        <f t="shared" si="1"/>
        <v>0.4838709677419355</v>
      </c>
      <c r="H44" s="38">
        <v>46</v>
      </c>
      <c r="I44" s="127" t="s">
        <v>28</v>
      </c>
      <c r="J44" s="38">
        <v>31</v>
      </c>
      <c r="K44" s="127" t="s">
        <v>28</v>
      </c>
      <c r="L44" s="38" t="s">
        <v>28</v>
      </c>
      <c r="M44" s="68" t="s">
        <v>28</v>
      </c>
      <c r="N44" s="236"/>
      <c r="O44" s="59" t="s">
        <v>28</v>
      </c>
      <c r="P44" s="35" t="s">
        <v>21</v>
      </c>
      <c r="Q44" s="216">
        <f>SUM(H44:J44)</f>
        <v>77</v>
      </c>
      <c r="R44" s="217">
        <f>SUM(L44:M44)</f>
        <v>0</v>
      </c>
    </row>
    <row r="45" spans="2:18" ht="15.75" customHeight="1" x14ac:dyDescent="0.25">
      <c r="B45" s="180"/>
      <c r="C45" s="222" t="s">
        <v>9</v>
      </c>
      <c r="D45" s="136">
        <f>SIGN(E45)</f>
        <v>1</v>
      </c>
      <c r="E45" s="127">
        <f t="shared" si="0"/>
        <v>0.97419354838709682</v>
      </c>
      <c r="F45" s="38">
        <v>306</v>
      </c>
      <c r="G45" s="127">
        <f t="shared" si="1"/>
        <v>-0.40839694656488551</v>
      </c>
      <c r="H45" s="38">
        <v>155</v>
      </c>
      <c r="I45" s="127">
        <f t="shared" si="2"/>
        <v>5.6451612903225805E-2</v>
      </c>
      <c r="J45" s="38">
        <v>262</v>
      </c>
      <c r="K45" s="127">
        <f t="shared" si="3"/>
        <v>0.92248062015503873</v>
      </c>
      <c r="L45" s="38">
        <v>248</v>
      </c>
      <c r="M45" s="68">
        <v>129</v>
      </c>
      <c r="N45" s="236"/>
      <c r="O45" s="59">
        <f>SIGN(P45)</f>
        <v>1</v>
      </c>
      <c r="P45" s="35">
        <f>SUM(Q45-R45)/R45</f>
        <v>0.10625053478223669</v>
      </c>
      <c r="Q45" s="218">
        <f>SUM(H45:J45)</f>
        <v>417.05645161290323</v>
      </c>
      <c r="R45" s="219">
        <f>SUM(L45:M45)</f>
        <v>377</v>
      </c>
    </row>
    <row r="46" spans="2:18" ht="15.75" customHeight="1" thickBot="1" x14ac:dyDescent="0.3">
      <c r="B46" s="181"/>
      <c r="C46" s="222" t="s">
        <v>22</v>
      </c>
      <c r="D46" s="136" t="s">
        <v>28</v>
      </c>
      <c r="E46" s="127" t="s">
        <v>21</v>
      </c>
      <c r="F46" s="38">
        <v>2</v>
      </c>
      <c r="G46" s="127" t="s">
        <v>28</v>
      </c>
      <c r="H46" s="129" t="s">
        <v>28</v>
      </c>
      <c r="I46" s="127" t="s">
        <v>28</v>
      </c>
      <c r="J46" s="129" t="s">
        <v>28</v>
      </c>
      <c r="K46" s="127" t="s">
        <v>28</v>
      </c>
      <c r="L46" s="129" t="s">
        <v>28</v>
      </c>
      <c r="M46" s="68" t="s">
        <v>28</v>
      </c>
      <c r="N46" s="236"/>
      <c r="O46" s="59" t="s">
        <v>28</v>
      </c>
      <c r="P46" s="35" t="s">
        <v>21</v>
      </c>
      <c r="Q46" s="216" t="s">
        <v>28</v>
      </c>
      <c r="R46" s="217" t="s">
        <v>28</v>
      </c>
    </row>
    <row r="47" spans="2:18" ht="15.75" customHeight="1" thickTop="1" x14ac:dyDescent="0.25">
      <c r="B47" s="172" t="s">
        <v>125</v>
      </c>
      <c r="C47" s="222" t="s">
        <v>13</v>
      </c>
      <c r="D47" s="136">
        <f>SIGN(E47)</f>
        <v>1</v>
      </c>
      <c r="E47" s="127">
        <f t="shared" si="0"/>
        <v>1.9596875</v>
      </c>
      <c r="F47" s="38">
        <v>9471</v>
      </c>
      <c r="G47" s="127">
        <f t="shared" si="1"/>
        <v>-0.13513513513513514</v>
      </c>
      <c r="H47" s="38">
        <v>3200</v>
      </c>
      <c r="I47" s="127">
        <f t="shared" si="2"/>
        <v>-0.42537661127504273</v>
      </c>
      <c r="J47" s="38">
        <v>3700</v>
      </c>
      <c r="K47" s="127">
        <f t="shared" si="3"/>
        <v>-0.9270748391773127</v>
      </c>
      <c r="L47" s="38">
        <v>6439</v>
      </c>
      <c r="M47" s="68">
        <v>88296</v>
      </c>
      <c r="N47" s="236"/>
      <c r="O47" s="59">
        <f>SIGN(P47)</f>
        <v>-1</v>
      </c>
      <c r="P47" s="35">
        <f>SUM(Q47-R47)/R47</f>
        <v>-0.92716974060918644</v>
      </c>
      <c r="Q47" s="218">
        <f>SUM(H47:J47)</f>
        <v>6899.5746233887248</v>
      </c>
      <c r="R47" s="219">
        <f>SUM(L47:M47)</f>
        <v>94735</v>
      </c>
    </row>
    <row r="48" spans="2:18" ht="15.75" customHeight="1" thickBot="1" x14ac:dyDescent="0.3">
      <c r="B48" s="182"/>
      <c r="C48" s="223" t="s">
        <v>10</v>
      </c>
      <c r="D48" s="137">
        <f>SIGN(E48)</f>
        <v>1</v>
      </c>
      <c r="E48" s="131">
        <f t="shared" si="0"/>
        <v>9.6291238593580495</v>
      </c>
      <c r="F48" s="40">
        <v>166569</v>
      </c>
      <c r="G48" s="314">
        <f t="shared" si="1"/>
        <v>4.0995769606247965</v>
      </c>
      <c r="H48" s="40">
        <v>15671</v>
      </c>
      <c r="I48" s="314">
        <f t="shared" si="2"/>
        <v>2.445067264573991</v>
      </c>
      <c r="J48" s="40">
        <v>3073</v>
      </c>
      <c r="K48" s="127">
        <f t="shared" si="3"/>
        <v>-0.69006254343293949</v>
      </c>
      <c r="L48" s="40">
        <v>892</v>
      </c>
      <c r="M48" s="86">
        <v>2878</v>
      </c>
      <c r="N48" s="236"/>
      <c r="O48" s="130">
        <f>SIGN(P48)</f>
        <v>1</v>
      </c>
      <c r="P48" s="36">
        <f>SUM(Q48-R48)/R48</f>
        <v>3.9725318480807896</v>
      </c>
      <c r="Q48" s="220">
        <f>SUM(H48:J48)</f>
        <v>18746.445067264576</v>
      </c>
      <c r="R48" s="239">
        <f>SUM(L48:M48)</f>
        <v>3770</v>
      </c>
    </row>
    <row r="49" spans="3:18" ht="36" customHeight="1" thickTop="1" thickBot="1" x14ac:dyDescent="0.3">
      <c r="C49" s="4" t="s">
        <v>19</v>
      </c>
      <c r="D49" s="14">
        <f>SIGN(E50)</f>
        <v>1</v>
      </c>
      <c r="E49" s="10">
        <f>(F49-H49)/H49</f>
        <v>0.76652225213774505</v>
      </c>
      <c r="F49" s="11">
        <f>SUM(F6:F48)</f>
        <v>387764</v>
      </c>
      <c r="G49" s="315">
        <f t="shared" si="1"/>
        <v>4.1358894439463161E-2</v>
      </c>
      <c r="H49" s="11">
        <f>SUM(H6:H48)</f>
        <v>219507</v>
      </c>
      <c r="I49" s="315">
        <f t="shared" si="2"/>
        <v>-2.4021076318311671E-2</v>
      </c>
      <c r="J49" s="11">
        <f>SUM(J6:J48)</f>
        <v>210789</v>
      </c>
      <c r="K49" s="315">
        <f t="shared" si="3"/>
        <v>-0.2846785678799722</v>
      </c>
      <c r="L49" s="11">
        <f>SUM(L6:L48)</f>
        <v>215977</v>
      </c>
      <c r="M49" s="11">
        <f>SUM(M6:M48)</f>
        <v>301930</v>
      </c>
      <c r="N49" s="41"/>
      <c r="O49" s="14">
        <f>SIGN(P49)</f>
        <v>-1</v>
      </c>
      <c r="P49" s="12">
        <f>SUM(Q49-R49)/R49</f>
        <v>-0.16915282725681435</v>
      </c>
      <c r="Q49" s="11">
        <f>SUM(Q6:Q48)</f>
        <v>430301.56669390504</v>
      </c>
      <c r="R49" s="11">
        <f>SUM(R6:R48)</f>
        <v>517907</v>
      </c>
    </row>
    <row r="50" spans="3:18" ht="33" thickTop="1" thickBot="1" x14ac:dyDescent="0.3">
      <c r="C50" s="78" t="s">
        <v>126</v>
      </c>
      <c r="D50" s="14">
        <f>SIGN(E49)</f>
        <v>1</v>
      </c>
      <c r="E50" s="10">
        <f>(F50-H49)/H49</f>
        <v>7.9081760490553835E-2</v>
      </c>
      <c r="F50" s="11">
        <f>SUM(F6:F47)+H48</f>
        <v>236866</v>
      </c>
      <c r="G50" s="57"/>
      <c r="J50" s="3"/>
      <c r="K50" s="3"/>
      <c r="M50" s="3"/>
      <c r="N50" s="238"/>
      <c r="O50" s="238"/>
    </row>
    <row r="51" spans="3:18" ht="15.75" thickTop="1" x14ac:dyDescent="0.25"/>
  </sheetData>
  <mergeCells count="21">
    <mergeCell ref="B47:B48"/>
    <mergeCell ref="B2:B3"/>
    <mergeCell ref="B4:B5"/>
    <mergeCell ref="C4:C5"/>
    <mergeCell ref="B29:B30"/>
    <mergeCell ref="B33:B34"/>
    <mergeCell ref="B35:B36"/>
    <mergeCell ref="B37:B40"/>
    <mergeCell ref="B44:B46"/>
    <mergeCell ref="B6:B7"/>
    <mergeCell ref="B8:B10"/>
    <mergeCell ref="B16:B18"/>
    <mergeCell ref="B22:B24"/>
    <mergeCell ref="B26:B27"/>
    <mergeCell ref="E4:E5"/>
    <mergeCell ref="P4:P5"/>
    <mergeCell ref="D4:D5"/>
    <mergeCell ref="O4:O5"/>
    <mergeCell ref="G4:G5"/>
    <mergeCell ref="I4:I5"/>
    <mergeCell ref="K4:K5"/>
  </mergeCells>
  <conditionalFormatting sqref="D6:D49">
    <cfRule type="iconSet" priority="3">
      <iconSet iconSet="3Arrows" showValue="0">
        <cfvo type="percent" val="0"/>
        <cfvo type="percent" val="33"/>
        <cfvo type="percent" val="67"/>
      </iconSe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O6:O49">
    <cfRule type="iconSet" priority="4">
      <iconSet iconSet="3Arrows" showValue="0">
        <cfvo type="percent" val="0"/>
        <cfvo type="percent" val="33"/>
        <cfvo type="percent" val="67"/>
      </iconSet>
    </cfRule>
  </conditionalFormatting>
  <conditionalFormatting sqref="D50">
    <cfRule type="iconSet" priority="1">
      <iconSet iconSet="3Arrows" showValue="0">
        <cfvo type="percent" val="0"/>
        <cfvo type="percent" val="33"/>
        <cfvo type="percent" val="67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U23"/>
  <sheetViews>
    <sheetView showGridLines="0" tabSelected="1" zoomScale="70" zoomScaleNormal="70" workbookViewId="0">
      <selection activeCell="L4" sqref="L4:T18"/>
    </sheetView>
  </sheetViews>
  <sheetFormatPr defaultRowHeight="15" x14ac:dyDescent="0.25"/>
  <cols>
    <col min="1" max="1" width="7.7109375" style="265" customWidth="1"/>
    <col min="2" max="2" width="21.28515625" style="265" customWidth="1"/>
    <col min="3" max="3" width="11.140625" style="265" customWidth="1"/>
    <col min="4" max="4" width="13.7109375" style="265" customWidth="1"/>
    <col min="5" max="5" width="14.140625" style="265" customWidth="1"/>
    <col min="6" max="6" width="13.7109375" style="265" customWidth="1"/>
    <col min="7" max="7" width="10.85546875" style="265" customWidth="1"/>
    <col min="8" max="8" width="13.7109375" style="265" customWidth="1"/>
    <col min="9" max="9" width="14.140625" style="265" customWidth="1"/>
    <col min="10" max="11" width="13.5703125" style="265" customWidth="1"/>
    <col min="12" max="12" width="21.5703125" style="265" customWidth="1"/>
    <col min="13" max="13" width="11.42578125" style="265" customWidth="1"/>
    <col min="14" max="16" width="13.5703125" style="265" customWidth="1"/>
    <col min="17" max="17" width="11.28515625" style="265" customWidth="1"/>
    <col min="18" max="18" width="13.5703125" style="265" customWidth="1"/>
    <col min="19" max="20" width="13.7109375" style="265" customWidth="1"/>
    <col min="21" max="16384" width="9.140625" style="265"/>
  </cols>
  <sheetData>
    <row r="1" spans="2:20" x14ac:dyDescent="0.25">
      <c r="K1" s="266"/>
    </row>
    <row r="2" spans="2:20" ht="16.5" customHeight="1" x14ac:dyDescent="0.25">
      <c r="B2" s="198" t="s">
        <v>169</v>
      </c>
      <c r="C2" s="226"/>
      <c r="D2" s="247"/>
      <c r="E2" s="247"/>
      <c r="F2" s="247"/>
      <c r="G2" s="247"/>
      <c r="H2" s="247"/>
      <c r="I2" s="247"/>
      <c r="J2" s="247"/>
      <c r="K2" s="237"/>
      <c r="L2" s="122"/>
      <c r="M2" s="125"/>
      <c r="N2" s="248"/>
      <c r="O2" s="248"/>
      <c r="P2" s="248"/>
      <c r="Q2" s="248"/>
      <c r="R2" s="248"/>
      <c r="S2" s="248"/>
      <c r="T2" s="248"/>
    </row>
    <row r="3" spans="2:20" ht="34.5" customHeight="1" thickBot="1" x14ac:dyDescent="0.3">
      <c r="B3" s="198"/>
      <c r="C3" s="246" t="s">
        <v>211</v>
      </c>
      <c r="D3" s="246"/>
      <c r="E3" s="246"/>
      <c r="F3" s="246"/>
      <c r="G3" s="246"/>
      <c r="H3" s="246"/>
      <c r="I3" s="246"/>
      <c r="J3" s="246"/>
      <c r="K3" s="237"/>
      <c r="L3" s="267"/>
      <c r="M3" s="246" t="s">
        <v>212</v>
      </c>
      <c r="N3" s="246"/>
      <c r="O3" s="246"/>
      <c r="P3" s="246"/>
      <c r="Q3" s="246"/>
      <c r="R3" s="246"/>
      <c r="S3" s="246"/>
      <c r="T3" s="246"/>
    </row>
    <row r="4" spans="2:20" ht="34.5" customHeight="1" thickTop="1" x14ac:dyDescent="0.25">
      <c r="B4" s="144" t="s">
        <v>169</v>
      </c>
      <c r="C4" s="111" t="s">
        <v>40</v>
      </c>
      <c r="D4" s="74" t="s">
        <v>37</v>
      </c>
      <c r="E4" s="249" t="s">
        <v>27</v>
      </c>
      <c r="F4" s="74" t="s">
        <v>25</v>
      </c>
      <c r="G4" s="255" t="s">
        <v>40</v>
      </c>
      <c r="H4" s="250" t="s">
        <v>37</v>
      </c>
      <c r="I4" s="249" t="s">
        <v>27</v>
      </c>
      <c r="J4" s="74" t="s">
        <v>25</v>
      </c>
      <c r="K4" s="17"/>
      <c r="L4" s="115" t="s">
        <v>169</v>
      </c>
      <c r="M4" s="258" t="s">
        <v>40</v>
      </c>
      <c r="N4" s="74" t="s">
        <v>37</v>
      </c>
      <c r="O4" s="249" t="s">
        <v>27</v>
      </c>
      <c r="P4" s="74" t="s">
        <v>25</v>
      </c>
      <c r="Q4" s="200" t="s">
        <v>40</v>
      </c>
      <c r="R4" s="74" t="s">
        <v>37</v>
      </c>
      <c r="S4" s="250" t="s">
        <v>27</v>
      </c>
      <c r="T4" s="74" t="s">
        <v>25</v>
      </c>
    </row>
    <row r="5" spans="2:20" ht="126.75" thickBot="1" x14ac:dyDescent="0.3">
      <c r="B5" s="268"/>
      <c r="C5" s="121"/>
      <c r="D5" s="53" t="s">
        <v>91</v>
      </c>
      <c r="E5" s="254" t="s">
        <v>90</v>
      </c>
      <c r="F5" s="53" t="s">
        <v>89</v>
      </c>
      <c r="G5" s="256"/>
      <c r="H5" s="257" t="s">
        <v>87</v>
      </c>
      <c r="I5" s="254" t="s">
        <v>86</v>
      </c>
      <c r="J5" s="53" t="s">
        <v>88</v>
      </c>
      <c r="K5" s="18"/>
      <c r="L5" s="269"/>
      <c r="M5" s="259"/>
      <c r="N5" s="53" t="s">
        <v>38</v>
      </c>
      <c r="O5" s="254" t="s">
        <v>33</v>
      </c>
      <c r="P5" s="53" t="s">
        <v>32</v>
      </c>
      <c r="Q5" s="260"/>
      <c r="R5" s="53" t="s">
        <v>39</v>
      </c>
      <c r="S5" s="254" t="s">
        <v>31</v>
      </c>
      <c r="T5" s="53" t="s">
        <v>30</v>
      </c>
    </row>
    <row r="6" spans="2:20" ht="16.5" thickTop="1" x14ac:dyDescent="0.25">
      <c r="B6" s="251" t="s">
        <v>92</v>
      </c>
      <c r="C6" s="270">
        <f>(D6-E6)/F6</f>
        <v>1.7191073259206689E-2</v>
      </c>
      <c r="D6" s="271">
        <v>25935</v>
      </c>
      <c r="E6" s="272">
        <v>25499</v>
      </c>
      <c r="F6" s="271">
        <v>25362</v>
      </c>
      <c r="G6" s="270">
        <f>(H6-I6)/I6</f>
        <v>4.5026881720430109E-2</v>
      </c>
      <c r="H6" s="273">
        <v>3110</v>
      </c>
      <c r="I6" s="274">
        <v>2976</v>
      </c>
      <c r="J6" s="9">
        <v>2682</v>
      </c>
      <c r="K6" s="236"/>
      <c r="L6" s="75" t="s">
        <v>92</v>
      </c>
      <c r="M6" s="270">
        <f>(N6-O6)/O6</f>
        <v>2.2920759659463E-2</v>
      </c>
      <c r="N6" s="9">
        <v>1562</v>
      </c>
      <c r="O6" s="274">
        <v>1527</v>
      </c>
      <c r="P6" s="9">
        <v>1508</v>
      </c>
      <c r="Q6" s="270">
        <f>(R6-S6)/S6</f>
        <v>0.14782608695652175</v>
      </c>
      <c r="R6" s="9">
        <v>132</v>
      </c>
      <c r="S6" s="275">
        <v>115</v>
      </c>
      <c r="T6" s="9">
        <v>93</v>
      </c>
    </row>
    <row r="7" spans="2:20" ht="15.75" x14ac:dyDescent="0.25">
      <c r="B7" s="252" t="s">
        <v>12</v>
      </c>
      <c r="C7" s="276">
        <f>(D7-E7)/F7</f>
        <v>7.3272674661608209E-2</v>
      </c>
      <c r="D7" s="277">
        <v>63253</v>
      </c>
      <c r="E7" s="278">
        <v>58695</v>
      </c>
      <c r="F7" s="277">
        <v>62206</v>
      </c>
      <c r="G7" s="276">
        <f>(H7-I7)/I7</f>
        <v>0.92052469135802473</v>
      </c>
      <c r="H7" s="279">
        <v>12445</v>
      </c>
      <c r="I7" s="280">
        <v>6480</v>
      </c>
      <c r="J7" s="281">
        <v>3490</v>
      </c>
      <c r="K7" s="235"/>
      <c r="L7" s="76" t="s">
        <v>12</v>
      </c>
      <c r="M7" s="276">
        <f>(N7-O7)/O7</f>
        <v>5.2296157450796625E-2</v>
      </c>
      <c r="N7" s="281">
        <v>5614</v>
      </c>
      <c r="O7" s="274">
        <v>5335</v>
      </c>
      <c r="P7" s="9">
        <v>5521</v>
      </c>
      <c r="Q7" s="276">
        <f>(R7-S7)/S7</f>
        <v>0.91919191919191923</v>
      </c>
      <c r="R7" s="9">
        <v>380</v>
      </c>
      <c r="S7" s="275">
        <v>198</v>
      </c>
      <c r="T7" s="9">
        <v>107</v>
      </c>
    </row>
    <row r="8" spans="2:20" ht="15.75" x14ac:dyDescent="0.25">
      <c r="B8" s="252" t="s">
        <v>17</v>
      </c>
      <c r="C8" s="270" t="s">
        <v>28</v>
      </c>
      <c r="D8" s="281">
        <v>10828</v>
      </c>
      <c r="E8" s="280" t="s">
        <v>28</v>
      </c>
      <c r="F8" s="281">
        <v>10828</v>
      </c>
      <c r="G8" s="270" t="s">
        <v>28</v>
      </c>
      <c r="H8" s="282">
        <v>1041</v>
      </c>
      <c r="I8" s="280" t="s">
        <v>28</v>
      </c>
      <c r="J8" s="281">
        <v>1041</v>
      </c>
      <c r="K8" s="235"/>
      <c r="L8" s="76" t="s">
        <v>17</v>
      </c>
      <c r="M8" s="270" t="s">
        <v>28</v>
      </c>
      <c r="N8" s="281">
        <v>163</v>
      </c>
      <c r="O8" s="280" t="s">
        <v>28</v>
      </c>
      <c r="P8" s="281">
        <v>163</v>
      </c>
      <c r="Q8" s="270" t="s">
        <v>28</v>
      </c>
      <c r="R8" s="281">
        <v>12</v>
      </c>
      <c r="S8" s="282" t="s">
        <v>28</v>
      </c>
      <c r="T8" s="281">
        <v>12</v>
      </c>
    </row>
    <row r="9" spans="2:20" ht="15.75" x14ac:dyDescent="0.25">
      <c r="B9" s="252" t="s">
        <v>4</v>
      </c>
      <c r="C9" s="276">
        <f t="shared" ref="C9:C18" si="0">(D9-E9)/F9</f>
        <v>-3.7010118011590765E-2</v>
      </c>
      <c r="D9" s="277">
        <v>67724</v>
      </c>
      <c r="E9" s="278">
        <v>69659</v>
      </c>
      <c r="F9" s="277">
        <v>52283</v>
      </c>
      <c r="G9" s="276">
        <f t="shared" ref="G9:G18" si="1">(H9-I9)/I9</f>
        <v>0.28916662823410044</v>
      </c>
      <c r="H9" s="279">
        <v>27953</v>
      </c>
      <c r="I9" s="280">
        <v>21683</v>
      </c>
      <c r="J9" s="281">
        <v>22542</v>
      </c>
      <c r="K9" s="235"/>
      <c r="L9" s="76" t="s">
        <v>4</v>
      </c>
      <c r="M9" s="276">
        <f t="shared" ref="M9:M18" si="2">(N9-O9)/O9</f>
        <v>1.3585858585858586</v>
      </c>
      <c r="N9" s="281">
        <v>934</v>
      </c>
      <c r="O9" s="280">
        <v>396</v>
      </c>
      <c r="P9" s="281">
        <v>841</v>
      </c>
      <c r="Q9" s="276">
        <f t="shared" ref="Q9:Q18" si="3">(R9-S9)/S9</f>
        <v>0.65193370165745856</v>
      </c>
      <c r="R9" s="281">
        <v>299</v>
      </c>
      <c r="S9" s="282">
        <v>181</v>
      </c>
      <c r="T9" s="281">
        <v>225</v>
      </c>
    </row>
    <row r="10" spans="2:20" ht="15.75" x14ac:dyDescent="0.25">
      <c r="B10" s="252" t="s">
        <v>5</v>
      </c>
      <c r="C10" s="270">
        <f t="shared" si="0"/>
        <v>-0.46958482351111802</v>
      </c>
      <c r="D10" s="277">
        <v>44075</v>
      </c>
      <c r="E10" s="278">
        <v>74274</v>
      </c>
      <c r="F10" s="277">
        <v>64310</v>
      </c>
      <c r="G10" s="270">
        <f t="shared" si="1"/>
        <v>-0.54822637802182383</v>
      </c>
      <c r="H10" s="279">
        <v>12876</v>
      </c>
      <c r="I10" s="280">
        <v>28501</v>
      </c>
      <c r="J10" s="281">
        <v>9196</v>
      </c>
      <c r="K10" s="235"/>
      <c r="L10" s="76" t="s">
        <v>5</v>
      </c>
      <c r="M10" s="270">
        <f t="shared" si="2"/>
        <v>-0.37824023366192039</v>
      </c>
      <c r="N10" s="281">
        <v>1703</v>
      </c>
      <c r="O10" s="274">
        <v>2739</v>
      </c>
      <c r="P10" s="9">
        <v>9121</v>
      </c>
      <c r="Q10" s="270">
        <f t="shared" si="3"/>
        <v>-0.56903225806451618</v>
      </c>
      <c r="R10" s="9">
        <v>334</v>
      </c>
      <c r="S10" s="282">
        <v>775</v>
      </c>
      <c r="T10" s="281">
        <v>306</v>
      </c>
    </row>
    <row r="11" spans="2:20" ht="15.75" x14ac:dyDescent="0.25">
      <c r="B11" s="252" t="s">
        <v>6</v>
      </c>
      <c r="C11" s="276">
        <f t="shared" si="0"/>
        <v>4.3511651747810878E-3</v>
      </c>
      <c r="D11" s="277">
        <v>2609347</v>
      </c>
      <c r="E11" s="278">
        <v>2598180</v>
      </c>
      <c r="F11" s="277">
        <v>2566439</v>
      </c>
      <c r="G11" s="276">
        <f t="shared" si="1"/>
        <v>-3.9331635721061894E-2</v>
      </c>
      <c r="H11" s="279">
        <v>442529</v>
      </c>
      <c r="I11" s="280">
        <v>460647</v>
      </c>
      <c r="J11" s="281">
        <v>553521</v>
      </c>
      <c r="K11" s="235"/>
      <c r="L11" s="76" t="s">
        <v>6</v>
      </c>
      <c r="M11" s="276">
        <f t="shared" si="2"/>
        <v>1.4571948998178506E-2</v>
      </c>
      <c r="N11" s="281">
        <v>89677</v>
      </c>
      <c r="O11" s="274">
        <v>88389</v>
      </c>
      <c r="P11" s="9">
        <v>90107</v>
      </c>
      <c r="Q11" s="276">
        <f t="shared" si="3"/>
        <v>0.26692495921696574</v>
      </c>
      <c r="R11" s="9">
        <v>12426</v>
      </c>
      <c r="S11" s="282">
        <v>9808</v>
      </c>
      <c r="T11" s="281">
        <v>11322</v>
      </c>
    </row>
    <row r="12" spans="2:20" ht="15.75" x14ac:dyDescent="0.25">
      <c r="B12" s="252" t="s">
        <v>7</v>
      </c>
      <c r="C12" s="270" t="s">
        <v>28</v>
      </c>
      <c r="D12" s="281" t="s">
        <v>28</v>
      </c>
      <c r="E12" s="280" t="s">
        <v>28</v>
      </c>
      <c r="F12" s="281" t="s">
        <v>28</v>
      </c>
      <c r="G12" s="270" t="s">
        <v>28</v>
      </c>
      <c r="H12" s="282" t="s">
        <v>28</v>
      </c>
      <c r="I12" s="280" t="s">
        <v>28</v>
      </c>
      <c r="J12" s="281" t="s">
        <v>28</v>
      </c>
      <c r="K12" s="235"/>
      <c r="L12" s="76" t="s">
        <v>7</v>
      </c>
      <c r="M12" s="270" t="s">
        <v>28</v>
      </c>
      <c r="N12" s="281" t="s">
        <v>28</v>
      </c>
      <c r="O12" s="280" t="s">
        <v>28</v>
      </c>
      <c r="P12" s="281" t="s">
        <v>28</v>
      </c>
      <c r="Q12" s="270" t="s">
        <v>28</v>
      </c>
      <c r="R12" s="281" t="s">
        <v>28</v>
      </c>
      <c r="S12" s="282" t="s">
        <v>28</v>
      </c>
      <c r="T12" s="281" t="s">
        <v>28</v>
      </c>
    </row>
    <row r="13" spans="2:20" ht="15.75" x14ac:dyDescent="0.25">
      <c r="B13" s="252" t="s">
        <v>8</v>
      </c>
      <c r="C13" s="276" t="s">
        <v>28</v>
      </c>
      <c r="D13" s="277" t="s">
        <v>28</v>
      </c>
      <c r="E13" s="278" t="s">
        <v>28</v>
      </c>
      <c r="F13" s="277" t="s">
        <v>28</v>
      </c>
      <c r="G13" s="276" t="s">
        <v>28</v>
      </c>
      <c r="H13" s="279" t="s">
        <v>28</v>
      </c>
      <c r="I13" s="280" t="s">
        <v>28</v>
      </c>
      <c r="J13" s="281" t="s">
        <v>28</v>
      </c>
      <c r="K13" s="235"/>
      <c r="L13" s="76" t="s">
        <v>8</v>
      </c>
      <c r="M13" s="276" t="s">
        <v>28</v>
      </c>
      <c r="N13" s="281" t="s">
        <v>28</v>
      </c>
      <c r="O13" s="280" t="s">
        <v>28</v>
      </c>
      <c r="P13" s="281" t="s">
        <v>28</v>
      </c>
      <c r="Q13" s="276" t="s">
        <v>28</v>
      </c>
      <c r="R13" s="281" t="s">
        <v>28</v>
      </c>
      <c r="S13" s="282" t="s">
        <v>28</v>
      </c>
      <c r="T13" s="281" t="s">
        <v>28</v>
      </c>
    </row>
    <row r="14" spans="2:20" ht="31.5" x14ac:dyDescent="0.25">
      <c r="B14" s="252" t="s">
        <v>18</v>
      </c>
      <c r="C14" s="270">
        <f t="shared" si="0"/>
        <v>-0.17370872665814749</v>
      </c>
      <c r="D14" s="281">
        <v>26640</v>
      </c>
      <c r="E14" s="280">
        <v>35068</v>
      </c>
      <c r="F14" s="281">
        <v>48518</v>
      </c>
      <c r="G14" s="270">
        <f t="shared" si="1"/>
        <v>0</v>
      </c>
      <c r="H14" s="282">
        <v>301</v>
      </c>
      <c r="I14" s="280">
        <v>301</v>
      </c>
      <c r="J14" s="281">
        <v>0</v>
      </c>
      <c r="K14" s="235"/>
      <c r="L14" s="76" t="s">
        <v>18</v>
      </c>
      <c r="M14" s="270">
        <f t="shared" si="2"/>
        <v>0</v>
      </c>
      <c r="N14" s="281">
        <v>1475</v>
      </c>
      <c r="O14" s="280">
        <v>1475</v>
      </c>
      <c r="P14" s="281">
        <v>1982</v>
      </c>
      <c r="Q14" s="270">
        <f t="shared" si="3"/>
        <v>3.0714285714285716</v>
      </c>
      <c r="R14" s="281">
        <v>57</v>
      </c>
      <c r="S14" s="282">
        <v>14</v>
      </c>
      <c r="T14" s="281">
        <v>0</v>
      </c>
    </row>
    <row r="15" spans="2:20" ht="15.75" x14ac:dyDescent="0.25">
      <c r="B15" s="252" t="s">
        <v>34</v>
      </c>
      <c r="C15" s="276">
        <f t="shared" si="0"/>
        <v>-0.34669662921348315</v>
      </c>
      <c r="D15" s="281">
        <v>11609</v>
      </c>
      <c r="E15" s="280">
        <v>15466</v>
      </c>
      <c r="F15" s="281">
        <v>11125</v>
      </c>
      <c r="G15" s="276">
        <f t="shared" si="1"/>
        <v>-0.43362335110861633</v>
      </c>
      <c r="H15" s="282">
        <v>4036</v>
      </c>
      <c r="I15" s="280">
        <v>7126</v>
      </c>
      <c r="J15" s="281">
        <v>4935</v>
      </c>
      <c r="K15" s="235"/>
      <c r="L15" s="76" t="s">
        <v>34</v>
      </c>
      <c r="M15" s="276">
        <f t="shared" si="2"/>
        <v>-0.38190954773869346</v>
      </c>
      <c r="N15" s="281">
        <v>123</v>
      </c>
      <c r="O15" s="280">
        <v>199</v>
      </c>
      <c r="P15" s="281">
        <v>247</v>
      </c>
      <c r="Q15" s="276">
        <f t="shared" si="3"/>
        <v>-3.2786885245901641E-2</v>
      </c>
      <c r="R15" s="281">
        <v>59</v>
      </c>
      <c r="S15" s="282">
        <v>61</v>
      </c>
      <c r="T15" s="281">
        <v>129</v>
      </c>
    </row>
    <row r="16" spans="2:20" ht="15.75" x14ac:dyDescent="0.25">
      <c r="B16" s="252" t="s">
        <v>14</v>
      </c>
      <c r="C16" s="270">
        <f t="shared" si="0"/>
        <v>-8.0251531953463878E-2</v>
      </c>
      <c r="D16" s="277">
        <v>1667260</v>
      </c>
      <c r="E16" s="278">
        <v>1809276</v>
      </c>
      <c r="F16" s="277">
        <v>1769636</v>
      </c>
      <c r="G16" s="270">
        <f t="shared" si="1"/>
        <v>0.11272800890778419</v>
      </c>
      <c r="H16" s="279">
        <v>274816</v>
      </c>
      <c r="I16" s="280">
        <v>246975</v>
      </c>
      <c r="J16" s="281">
        <v>251562</v>
      </c>
      <c r="K16" s="235"/>
      <c r="L16" s="76" t="s">
        <v>14</v>
      </c>
      <c r="M16" s="270">
        <f t="shared" si="2"/>
        <v>-3.7733441102650277E-2</v>
      </c>
      <c r="N16" s="281">
        <v>45240</v>
      </c>
      <c r="O16" s="280">
        <v>47014</v>
      </c>
      <c r="P16" s="281">
        <v>44873</v>
      </c>
      <c r="Q16" s="270">
        <f t="shared" si="3"/>
        <v>-0.16102546916890081</v>
      </c>
      <c r="R16" s="281">
        <v>5007</v>
      </c>
      <c r="S16" s="282">
        <v>5968</v>
      </c>
      <c r="T16" s="281">
        <v>4563</v>
      </c>
    </row>
    <row r="17" spans="2:21" ht="16.5" thickBot="1" x14ac:dyDescent="0.3">
      <c r="B17" s="253" t="s">
        <v>9</v>
      </c>
      <c r="C17" s="283">
        <f t="shared" si="0"/>
        <v>-0.42553191489361702</v>
      </c>
      <c r="D17" s="284">
        <v>13</v>
      </c>
      <c r="E17" s="285">
        <v>33</v>
      </c>
      <c r="F17" s="284">
        <v>47</v>
      </c>
      <c r="G17" s="283" t="s">
        <v>28</v>
      </c>
      <c r="H17" s="286">
        <v>0</v>
      </c>
      <c r="I17" s="287"/>
      <c r="J17" s="288"/>
      <c r="K17" s="235"/>
      <c r="L17" s="77" t="s">
        <v>9</v>
      </c>
      <c r="M17" s="283">
        <f t="shared" si="2"/>
        <v>-0.25</v>
      </c>
      <c r="N17" s="288">
        <v>6</v>
      </c>
      <c r="O17" s="287">
        <v>8</v>
      </c>
      <c r="P17" s="288">
        <v>13</v>
      </c>
      <c r="Q17" s="283" t="s">
        <v>28</v>
      </c>
      <c r="R17" s="288">
        <v>0</v>
      </c>
      <c r="S17" s="289"/>
      <c r="T17" s="288"/>
    </row>
    <row r="18" spans="2:21" ht="22.5" thickTop="1" thickBot="1" x14ac:dyDescent="0.3">
      <c r="B18" s="10" t="s">
        <v>19</v>
      </c>
      <c r="C18" s="263">
        <f t="shared" si="0"/>
        <v>-3.4585666465831832E-2</v>
      </c>
      <c r="D18" s="261">
        <f>SUM(D6:D17)</f>
        <v>4526684</v>
      </c>
      <c r="E18" s="262">
        <f t="shared" ref="E18:T18" si="4">SUM(E6:E17)</f>
        <v>4686150</v>
      </c>
      <c r="F18" s="262">
        <f t="shared" si="4"/>
        <v>4610754</v>
      </c>
      <c r="G18" s="263">
        <f t="shared" si="1"/>
        <v>5.7029336933918E-3</v>
      </c>
      <c r="H18" s="264">
        <f>SUM(H6:H17)</f>
        <v>779107</v>
      </c>
      <c r="I18" s="262">
        <f t="shared" si="4"/>
        <v>774689</v>
      </c>
      <c r="J18" s="262">
        <f t="shared" si="4"/>
        <v>848969</v>
      </c>
      <c r="K18" s="41"/>
      <c r="L18" s="10" t="s">
        <v>19</v>
      </c>
      <c r="M18" s="263">
        <f t="shared" si="2"/>
        <v>-3.9773731659890404E-3</v>
      </c>
      <c r="N18" s="290">
        <f>SUM(N6:N17)</f>
        <v>146497</v>
      </c>
      <c r="O18" s="262">
        <f t="shared" si="4"/>
        <v>147082</v>
      </c>
      <c r="P18" s="262">
        <f t="shared" si="4"/>
        <v>154376</v>
      </c>
      <c r="Q18" s="263">
        <f t="shared" si="3"/>
        <v>9.2640186915887851E-2</v>
      </c>
      <c r="R18" s="290">
        <f>SUM(R6:R17)</f>
        <v>18706</v>
      </c>
      <c r="S18" s="262">
        <f t="shared" si="4"/>
        <v>17120</v>
      </c>
      <c r="T18" s="262">
        <f t="shared" si="4"/>
        <v>16757</v>
      </c>
    </row>
    <row r="19" spans="2:21" ht="48.75" thickTop="1" thickBot="1" x14ac:dyDescent="0.3">
      <c r="B19" s="10" t="s">
        <v>94</v>
      </c>
      <c r="C19" s="291"/>
      <c r="D19" s="292"/>
      <c r="E19" s="10">
        <f>(E18-F18)/F18</f>
        <v>1.6352206168448805E-2</v>
      </c>
      <c r="F19" s="292"/>
      <c r="G19" s="292"/>
      <c r="H19" s="292"/>
      <c r="I19" s="10">
        <f>(I18-J18)/J18</f>
        <v>-8.749436080704949E-2</v>
      </c>
      <c r="J19" s="293"/>
      <c r="K19" s="294"/>
      <c r="L19" s="10" t="s">
        <v>94</v>
      </c>
      <c r="M19" s="292"/>
      <c r="N19" s="295"/>
      <c r="O19" s="10">
        <f>(O18-P18)/P18</f>
        <v>-4.7248276934238484E-2</v>
      </c>
      <c r="P19" s="293"/>
      <c r="Q19" s="292"/>
      <c r="R19" s="295"/>
      <c r="S19" s="10">
        <f>(S18-T18)/T18</f>
        <v>2.1662588768872709E-2</v>
      </c>
      <c r="T19" s="293"/>
      <c r="U19" s="296"/>
    </row>
    <row r="20" spans="2:21" ht="33" thickTop="1" thickBot="1" x14ac:dyDescent="0.3">
      <c r="B20" s="10" t="s">
        <v>35</v>
      </c>
      <c r="C20" s="294"/>
      <c r="D20" s="57"/>
      <c r="E20" s="297">
        <f>E18</f>
        <v>4686150</v>
      </c>
      <c r="F20" s="57"/>
      <c r="G20" s="57"/>
      <c r="H20" s="57"/>
      <c r="I20" s="297">
        <f>I18+J18</f>
        <v>1623658</v>
      </c>
      <c r="J20" s="57"/>
      <c r="K20" s="41"/>
      <c r="L20" s="10" t="s">
        <v>35</v>
      </c>
      <c r="M20" s="57"/>
      <c r="N20" s="57"/>
      <c r="O20" s="11">
        <f>O18</f>
        <v>147082</v>
      </c>
      <c r="P20" s="57"/>
      <c r="Q20" s="57"/>
      <c r="R20" s="57"/>
      <c r="S20" s="11">
        <f>S18+T18</f>
        <v>33877</v>
      </c>
      <c r="T20" s="57"/>
    </row>
    <row r="21" spans="2:21" ht="33" thickTop="1" thickBot="1" x14ac:dyDescent="0.3">
      <c r="B21" s="10" t="s">
        <v>36</v>
      </c>
      <c r="C21" s="294"/>
      <c r="D21" s="57"/>
      <c r="E21" s="297">
        <v>4667437</v>
      </c>
      <c r="F21" s="57"/>
      <c r="G21" s="57"/>
      <c r="H21" s="57"/>
      <c r="I21" s="297">
        <v>1591701</v>
      </c>
      <c r="J21" s="57"/>
      <c r="K21" s="41"/>
      <c r="L21" s="10" t="s">
        <v>36</v>
      </c>
      <c r="M21" s="57"/>
      <c r="N21" s="57"/>
      <c r="O21" s="11">
        <v>157327</v>
      </c>
      <c r="P21" s="57"/>
      <c r="Q21" s="57"/>
      <c r="R21" s="57"/>
      <c r="S21" s="11">
        <v>38139</v>
      </c>
      <c r="T21" s="57"/>
    </row>
    <row r="22" spans="2:21" ht="33" thickTop="1" thickBot="1" x14ac:dyDescent="0.3">
      <c r="B22" s="10" t="s">
        <v>29</v>
      </c>
      <c r="C22" s="294"/>
      <c r="D22" s="298"/>
      <c r="E22" s="10">
        <f>(E20-E21)/E21</f>
        <v>4.0092667560376284E-3</v>
      </c>
      <c r="F22" s="298"/>
      <c r="G22" s="298"/>
      <c r="H22" s="298"/>
      <c r="I22" s="10">
        <f>(I20-I21)/I21</f>
        <v>2.0077263254844973E-2</v>
      </c>
      <c r="J22" s="298"/>
      <c r="K22" s="294"/>
      <c r="L22" s="10" t="s">
        <v>29</v>
      </c>
      <c r="M22" s="298"/>
      <c r="N22" s="298"/>
      <c r="O22" s="10">
        <f>(O20-O21)/O21</f>
        <v>-6.5119146745313897E-2</v>
      </c>
      <c r="P22" s="298"/>
      <c r="Q22" s="298"/>
      <c r="R22" s="298"/>
      <c r="S22" s="10">
        <f>(S20-S21)/S21</f>
        <v>-0.11174912818899289</v>
      </c>
      <c r="T22" s="298"/>
    </row>
    <row r="23" spans="2:21" ht="15.75" thickTop="1" x14ac:dyDescent="0.25">
      <c r="K23" s="266"/>
    </row>
  </sheetData>
  <mergeCells count="11">
    <mergeCell ref="M2:T2"/>
    <mergeCell ref="M3:T3"/>
    <mergeCell ref="C4:C5"/>
    <mergeCell ref="G4:G5"/>
    <mergeCell ref="M4:M5"/>
    <mergeCell ref="Q4:Q5"/>
    <mergeCell ref="C2:J2"/>
    <mergeCell ref="C3:J3"/>
    <mergeCell ref="B4:B5"/>
    <mergeCell ref="L2:L3"/>
    <mergeCell ref="L4:L5"/>
  </mergeCells>
  <conditionalFormatting sqref="C6:C1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6:G18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M6:M18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Q6:Q1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Volume Outstd.</vt:lpstr>
      <vt:lpstr>Volume New</vt:lpstr>
      <vt:lpstr>Nbr Outstanding</vt:lpstr>
      <vt:lpstr>Nbr New</vt:lpstr>
      <vt:lpstr>Total SME benef.</vt:lpstr>
      <vt:lpstr>New SME benef.</vt:lpstr>
      <vt:lpstr>Counter-Guarantees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Traduzione</dc:creator>
  <cp:lastModifiedBy>AECM-3</cp:lastModifiedBy>
  <cp:lastPrinted>2017-12-12T15:48:56Z</cp:lastPrinted>
  <dcterms:created xsi:type="dcterms:W3CDTF">2015-11-26T14:16:28Z</dcterms:created>
  <dcterms:modified xsi:type="dcterms:W3CDTF">2018-01-12T22:33:33Z</dcterms:modified>
</cp:coreProperties>
</file>